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book.xml" ContentType="application/vnd.openxmlformats-officedocument.spreadsheetml.sheet.main+xml"/>
  <Override PartName="/xl/media/image3.jpeg" ContentType="image/jpeg"/>
  <Override PartName="/xl/media/image4.jpeg" ContentType="image/jpe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omments2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00" firstSheet="0" activeTab="1"/>
  </bookViews>
  <sheets>
    <sheet name="AYUDA" sheetId="1" state="visible" r:id="rId2"/>
    <sheet name="DATOS" sheetId="2" state="visible" r:id="rId3"/>
    <sheet name="ANÁLISIS DEL PRÉSTAMO" sheetId="3" state="visible" r:id="rId4"/>
  </sheets>
  <definedNames>
    <definedName function="false" hidden="false" localSheetId="0" name="_xlnm.Print_Area" vbProcedure="false">AYUDA!$A$1:$AM$69</definedName>
    <definedName function="false" hidden="false" name="DATO" vbProcedure="false">DATOS!$I$200:$I$200</definedName>
    <definedName function="false" hidden="false" name="DATO1" vbProcedure="false">DATOS!$I$200:$J$200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96" authorId="0">
      <text>
        <r>
          <rPr>
            <b val="true"/>
            <sz val="8"/>
            <color rgb="FF000000"/>
            <rFont val="Tahoma"/>
            <family val="2"/>
          </rPr>
          <t xml:space="preserve">AMORTIZCIÓN A 10 AÑOS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93" authorId="0">
      <text>
        <r>
          <rPr>
            <b val="true"/>
            <sz val="8"/>
            <color rgb="FF000000"/>
            <rFont val="Tahoma"/>
            <family val="2"/>
          </rPr>
          <t xml:space="preserve">AMORTIZCIÓN A 10 AÑOS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<sst xmlns="http://schemas.openxmlformats.org/spreadsheetml/2006/main" count="125" uniqueCount="98">
  <si>
    <t xml:space="preserve">ANÁLISIS ECONÓMICO DE INSTALACIÓN SOLAR FOTOVOLTAICA</t>
  </si>
  <si>
    <t xml:space="preserve">DESCRIPCIÓN DE LA HOJA DE CÁLCULO</t>
  </si>
  <si>
    <t xml:space="preserve">El objeto de esta hoja de cálculo es analizar desde el punto de vista económico una instalación de energía solar fotovoltaica conectada a la red eléctrica, con los datos de radiacion solar segun la zona a analizar.</t>
  </si>
  <si>
    <r>
      <rPr>
        <sz val="12"/>
        <color rgb="FFFF00FF"/>
        <rFont val="Trebuchet MS"/>
        <family val="2"/>
      </rPr>
      <t xml:space="preserve">La hoja de cálculo se divide en tres hojas. La primera "</t>
    </r>
    <r>
      <rPr>
        <b val="true"/>
        <sz val="12"/>
        <color rgb="FFFF00FF"/>
        <rFont val="Trebuchet MS"/>
        <family val="2"/>
      </rPr>
      <t xml:space="preserve">AYUDA</t>
    </r>
    <r>
      <rPr>
        <sz val="12"/>
        <color rgb="FFFF00FF"/>
        <rFont val="Trebuchet MS"/>
        <family val="2"/>
      </rPr>
      <t xml:space="preserve">" es la que está leyendo ahora mismo, la segunda "</t>
    </r>
    <r>
      <rPr>
        <b val="true"/>
        <sz val="12"/>
        <color rgb="FFFF00FF"/>
        <rFont val="Trebuchet MS"/>
        <family val="2"/>
      </rPr>
      <t xml:space="preserve">DATOS</t>
    </r>
    <r>
      <rPr>
        <sz val="12"/>
        <color rgb="FFFF00FF"/>
        <rFont val="Trebuchet MS"/>
        <family val="2"/>
      </rPr>
      <t xml:space="preserve">" es la principal, mientras que la denominada "</t>
    </r>
    <r>
      <rPr>
        <b val="true"/>
        <sz val="12"/>
        <color rgb="FFFF00FF"/>
        <rFont val="Trebuchet MS"/>
        <family val="2"/>
      </rPr>
      <t xml:space="preserve">ANALISIS DEL PRESTAMO</t>
    </r>
    <r>
      <rPr>
        <sz val="12"/>
        <color rgb="FFFF00FF"/>
        <rFont val="Trebuchet MS"/>
        <family val="2"/>
      </rPr>
      <t xml:space="preserve">" realiza todos los cálculos de la financiación desglosando lo que son intereses y reducción de capital pendiente. Rellenar </t>
    </r>
    <r>
      <rPr>
        <b val="true"/>
        <i val="true"/>
        <sz val="12"/>
        <color rgb="FFFF00FF"/>
        <rFont val="Trebuchet MS"/>
        <family val="2"/>
      </rPr>
      <t xml:space="preserve">SOLO</t>
    </r>
    <r>
      <rPr>
        <sz val="12"/>
        <color rgb="FFFF00FF"/>
        <rFont val="Trebuchet MS"/>
        <family val="2"/>
      </rPr>
      <t xml:space="preserve"> las celdas de color blanco. </t>
    </r>
    <r>
      <rPr>
        <b val="true"/>
        <sz val="12"/>
        <color rgb="FFFF00FF"/>
        <rFont val="Trebuchet MS"/>
        <family val="2"/>
      </rPr>
      <t xml:space="preserve">Las celdas </t>
    </r>
    <r>
      <rPr>
        <b val="true"/>
        <i val="true"/>
        <sz val="12"/>
        <color rgb="FFFF00FF"/>
        <rFont val="Trebuchet MS"/>
        <family val="2"/>
      </rPr>
      <t xml:space="preserve">NO estan protegidas </t>
    </r>
    <r>
      <rPr>
        <b val="true"/>
        <sz val="12"/>
        <color rgb="FFFF00FF"/>
        <rFont val="Trebuchet MS"/>
        <family val="2"/>
      </rPr>
      <t xml:space="preserve">para que podais hacer cambios,</t>
    </r>
    <r>
      <rPr>
        <sz val="12"/>
        <color rgb="FFFF00FF"/>
        <rFont val="Trebuchet MS"/>
        <family val="2"/>
      </rPr>
      <t xml:space="preserve"> pero podria dejar de funcionar </t>
    </r>
  </si>
  <si>
    <r>
      <rPr>
        <b val="true"/>
        <sz val="12"/>
        <color rgb="FFFF00FF"/>
        <rFont val="Trebuchet MS"/>
        <family val="2"/>
      </rPr>
      <t xml:space="preserve">ADVERTENCIA</t>
    </r>
    <r>
      <rPr>
        <sz val="12"/>
        <color rgb="FFFF00FF"/>
        <rFont val="Trebuchet MS"/>
        <family val="2"/>
      </rPr>
      <t xml:space="preserve">: El uso de esta hoja de calculo sera unica y exclusivaente responsabilidad de quien la utilice,  Los resultados tan solo son una estimadcion o aproximacion. El creador de esta Hoja NO se hace responsable el uso que se haga de ella...</t>
    </r>
  </si>
  <si>
    <t xml:space="preserve">CALCULO Y ANÁLISIS ECONÓMICO DE INSTALACIÓN SOLAR FOTOVOLTAICA</t>
  </si>
  <si>
    <t xml:space="preserve">TIPO DE INSTALACIÓN: FOTOVOLTAICA CONECTADA A RED</t>
  </si>
  <si>
    <t xml:space="preserve">Estimacion Produccion y Datos de Irradiacion Solar</t>
  </si>
  <si>
    <t xml:space="preserve">Mas Aplicaciones y Plantillas</t>
  </si>
  <si>
    <t xml:space="preserve"> </t>
  </si>
  <si>
    <t xml:space="preserve">POTENCIA DE LA INSTALACION  (Wn)</t>
  </si>
  <si>
    <t xml:space="preserve">MW</t>
  </si>
  <si>
    <t xml:space="preserve">POTENCIA DEL CAMPO FOTOVOLTAICO  (Wp)</t>
  </si>
  <si>
    <t xml:space="preserve">Kwp</t>
  </si>
  <si>
    <t xml:space="preserve">Radiacion</t>
  </si>
  <si>
    <t xml:space="preserve">HSP -Kwh/m2</t>
  </si>
  <si>
    <t xml:space="preserve">PRODUCCIÓN ENERGÉTICA ESTIMADA ANUAL </t>
  </si>
  <si>
    <t xml:space="preserve">kWh/año</t>
  </si>
  <si>
    <t xml:space="preserve">INGRESOS DEL PRIMER AÑO</t>
  </si>
  <si>
    <t xml:space="preserve">DATOS GENERALES</t>
  </si>
  <si>
    <t xml:space="preserve">POTENCIA PANEL N</t>
  </si>
  <si>
    <t xml:space="preserve">Wn</t>
  </si>
  <si>
    <t xml:space="preserve">PANELES NECESARIOS</t>
  </si>
  <si>
    <t xml:space="preserve">POTENCIA INVERSOR</t>
  </si>
  <si>
    <t xml:space="preserve">Kw</t>
  </si>
  <si>
    <t xml:space="preserve">PERIODO EN EL QUE EL FABRICANTE GARANTIZA UNA POTENCIA</t>
  </si>
  <si>
    <t xml:space="preserve">EN SU PRODUCTO DEL 80% DE LA POTENCIA NOMINAL</t>
  </si>
  <si>
    <t xml:space="preserve">años</t>
  </si>
  <si>
    <t xml:space="preserve">P.V.P. DEL kWh </t>
  </si>
  <si>
    <t xml:space="preserve">€</t>
  </si>
  <si>
    <t xml:space="preserve">INCREMENTO ESTIMADO DEL PRECIO DE LA ENERGÍA </t>
  </si>
  <si>
    <t xml:space="preserve">% anual</t>
  </si>
  <si>
    <t xml:space="preserve">I.P.C. ESTIMADO</t>
  </si>
  <si>
    <t xml:space="preserve">COSTES</t>
  </si>
  <si>
    <t xml:space="preserve">COSTE CONSRUCCION POR Wp </t>
  </si>
  <si>
    <t xml:space="preserve">COSTE APROXIMADO TOTAL DE LA INSTALACIÓN</t>
  </si>
  <si>
    <t xml:space="preserve">NUMERO DE Ha. ALQUILADAS</t>
  </si>
  <si>
    <t xml:space="preserve">COSTE ALQUILER POR Ha. Y AÑO</t>
  </si>
  <si>
    <t xml:space="preserve">AÑO</t>
  </si>
  <si>
    <t xml:space="preserve">PERIODO DE AMORTIZACIÓN</t>
  </si>
  <si>
    <t xml:space="preserve">COSTE ANUAL DE MANTENIMIENTO POR Mw</t>
  </si>
  <si>
    <t xml:space="preserve">DESGRAVACIÓN FISCAL.</t>
  </si>
  <si>
    <t xml:space="preserve">%</t>
  </si>
  <si>
    <t xml:space="preserve">COSTE ANUAL DEL SEGURO INTEGRAL DE LA INSTALACIÓN</t>
  </si>
  <si>
    <t xml:space="preserve">FINANCIACIÓN</t>
  </si>
  <si>
    <t xml:space="preserve">FONDOS PROPIOS (EQUITY)</t>
  </si>
  <si>
    <t xml:space="preserve">SUBVENCIÓN</t>
  </si>
  <si>
    <t xml:space="preserve">PRÉSTAMO</t>
  </si>
  <si>
    <t xml:space="preserve">TIPO DE INTERÉS</t>
  </si>
  <si>
    <t xml:space="preserve">PLAZO</t>
  </si>
  <si>
    <t xml:space="preserve">PAGO MENSUAL DE CRÉDITO</t>
  </si>
  <si>
    <t xml:space="preserve">AÑO </t>
  </si>
  <si>
    <t xml:space="preserve">PÉRDIDA ANUAL DE EFICIENCIA</t>
  </si>
  <si>
    <t xml:space="preserve">PRODUCCIÓN ENERGÉTICA ANUAL PORCENTUAL </t>
  </si>
  <si>
    <t xml:space="preserve">PRODUCCIÓN ENERGÉTICA ANUAL (kWh)</t>
  </si>
  <si>
    <t xml:space="preserve">INCREMENTO DEL PRECIO DE LA ENERGÍA (%)</t>
  </si>
  <si>
    <t xml:space="preserve">PRECIO DEL kWh FOTOVOLTAICO </t>
  </si>
  <si>
    <t xml:space="preserve">ENTRADAS</t>
  </si>
  <si>
    <t xml:space="preserve">VENTA DE ENERGÍA</t>
  </si>
  <si>
    <t xml:space="preserve">DESGRAVACIÓN FISCAL. </t>
  </si>
  <si>
    <t xml:space="preserve">TOTAL ENTRADAS</t>
  </si>
  <si>
    <t xml:space="preserve">SALIDAS</t>
  </si>
  <si>
    <t xml:space="preserve">MANTENIMIENTO + ALQUILER </t>
  </si>
  <si>
    <t xml:space="preserve">CUOTAS DE CRÉDITO</t>
  </si>
  <si>
    <t xml:space="preserve">PAGO DE INTERESES</t>
  </si>
  <si>
    <t xml:space="preserve">AMORTIZACIÓN DEL CRÉDITO</t>
  </si>
  <si>
    <t xml:space="preserve">SEGURO INTEGRAL DE LA INSTALACIÓN</t>
  </si>
  <si>
    <t xml:space="preserve">TOTAL SALIDAS</t>
  </si>
  <si>
    <t xml:space="preserve">TESORERÍA</t>
  </si>
  <si>
    <t xml:space="preserve">TESORERÍA INICIAL</t>
  </si>
  <si>
    <t xml:space="preserve">FLUJO PERÍODO ENTRADAS-SALIDAS</t>
  </si>
  <si>
    <t xml:space="preserve">TESORERÍA FINAL</t>
  </si>
  <si>
    <t xml:space="preserve">RESULTADOS</t>
  </si>
  <si>
    <t xml:space="preserve">RESULTADO BRUTO</t>
  </si>
  <si>
    <t xml:space="preserve">AMORTIZACIÓN DE LA INSTALACIÓN</t>
  </si>
  <si>
    <t xml:space="preserve">BENEFICIOS ANTES DE INTERESES E IMPUESTOS</t>
  </si>
  <si>
    <t xml:space="preserve">BENEFICIO ANTES DE IMPUESTOS</t>
  </si>
  <si>
    <t xml:space="preserve">RENTABILIDAD ECONÓMICA DEL EJERCICIO (%)</t>
  </si>
  <si>
    <t xml:space="preserve">RENTABILIDAD FINANCIERA (%)</t>
  </si>
  <si>
    <t xml:space="preserve">ACUMULADOS</t>
  </si>
  <si>
    <t xml:space="preserve">BENEFICIOS ACUMULADOS</t>
  </si>
  <si>
    <t xml:space="preserve">RENTABILIDAD ACUMULADA (%)</t>
  </si>
  <si>
    <t xml:space="preserve">RENTABILIDAD MEDIA ANUAL (%)</t>
  </si>
  <si>
    <t xml:space="preserve">TASA INTERNA DE RENTABILIDAD -TIR</t>
  </si>
  <si>
    <t xml:space="preserve">ANÁLISIS DEL PRÉSTAMO</t>
  </si>
  <si>
    <t xml:space="preserve">PAGO MENSUAL DE INTERESES</t>
  </si>
  <si>
    <t xml:space="preserve">INTERÉS MENSUAL</t>
  </si>
  <si>
    <t xml:space="preserve">MES</t>
  </si>
  <si>
    <t xml:space="preserve">CAPITAL</t>
  </si>
  <si>
    <t xml:space="preserve">CUOTA</t>
  </si>
  <si>
    <t xml:space="preserve">INTERESES</t>
  </si>
  <si>
    <t xml:space="preserve">CAPITAL </t>
  </si>
  <si>
    <t xml:space="preserve">MENSULAIDAD</t>
  </si>
  <si>
    <t xml:space="preserve">INTERÉS PAGADO </t>
  </si>
  <si>
    <t xml:space="preserve">CAPITAL AMORTIZADO </t>
  </si>
  <si>
    <t xml:space="preserve">PENDIENTE</t>
  </si>
  <si>
    <t xml:space="preserve">AMORTIZADO</t>
  </si>
  <si>
    <t xml:space="preserve">ACUMULADO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</si>
</sst>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0\ %"/>
    <numFmt numFmtId="166" formatCode="0.000"/>
    <numFmt numFmtId="167" formatCode="0"/>
    <numFmt numFmtId="168" formatCode="0.0"/>
    <numFmt numFmtId="169" formatCode="0.00\ %"/>
    <numFmt numFmtId="170" formatCode="0.00"/>
    <numFmt numFmtId="171" formatCode="#,##0.00;[RED]#,##0.00"/>
    <numFmt numFmtId="172" formatCode="#,##0.00&quot; €&quot;"/>
    <numFmt numFmtId="173" formatCode="#,##0"/>
    <numFmt numFmtId="174" formatCode="#,##0.00&quot; €&quot;;[RED]#,##0.00&quot; €&quot;"/>
    <numFmt numFmtId="175" formatCode="#,##0.00&quot; €&quot;;[RED]\-#,##0.00&quot; €&quot;"/>
  </numFmts>
  <fonts count="6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rebuchet MS"/>
      <family val="2"/>
    </font>
    <font>
      <b val="true"/>
      <sz val="22"/>
      <color rgb="FF003300"/>
      <name val="Trebuchet MS"/>
      <family val="2"/>
    </font>
    <font>
      <u val="single"/>
      <sz val="10"/>
      <color rgb="FF0000FF"/>
      <name val="Arial"/>
      <family val="2"/>
    </font>
    <font>
      <u val="single"/>
      <sz val="12"/>
      <color rgb="FF3D4D59"/>
      <name val="Arial"/>
      <family val="2"/>
    </font>
    <font>
      <sz val="12"/>
      <color rgb="FF3D4D59"/>
      <name val="Trebuchet MS"/>
      <family val="2"/>
    </font>
    <font>
      <b val="true"/>
      <sz val="12"/>
      <color rgb="FF003300"/>
      <name val="Trebuchet MS"/>
      <family val="2"/>
    </font>
    <font>
      <sz val="12"/>
      <color rgb="FFFF00FF"/>
      <name val="Trebuchet MS"/>
      <family val="2"/>
    </font>
    <font>
      <b val="true"/>
      <sz val="12"/>
      <color rgb="FFFF00FF"/>
      <name val="Trebuchet MS"/>
      <family val="2"/>
    </font>
    <font>
      <b val="true"/>
      <i val="true"/>
      <sz val="12"/>
      <color rgb="FFFF00FF"/>
      <name val="Trebuchet MS"/>
      <family val="2"/>
    </font>
    <font>
      <sz val="12"/>
      <name val="Trebuchet MS"/>
      <family val="2"/>
    </font>
    <font>
      <sz val="5"/>
      <name val="Trebuchet MS"/>
      <family val="2"/>
    </font>
    <font>
      <sz val="5"/>
      <color rgb="FF3D4D59"/>
      <name val="Trebuchet MS"/>
      <family val="2"/>
    </font>
    <font>
      <sz val="10"/>
      <color rgb="FF3D4D59"/>
      <name val="Trebuchet MS"/>
      <family val="2"/>
    </font>
    <font>
      <b val="true"/>
      <sz val="12"/>
      <color rgb="FF3D4D59"/>
      <name val="Trebuchet MS"/>
      <family val="2"/>
    </font>
    <font>
      <b val="true"/>
      <sz val="10"/>
      <color rgb="FF3D4D59"/>
      <name val="Trebuchet MS"/>
      <family val="2"/>
    </font>
    <font>
      <b val="true"/>
      <sz val="12"/>
      <color rgb="FFFFFFFF"/>
      <name val="Trebuchet MS"/>
      <family val="2"/>
    </font>
    <font>
      <b val="true"/>
      <sz val="8"/>
      <color rgb="FF000000"/>
      <name val="Tahoma"/>
      <family val="2"/>
    </font>
    <font>
      <sz val="8"/>
      <color rgb="FF000000"/>
      <name val="Tahoma"/>
      <family val="2"/>
    </font>
    <font>
      <b val="true"/>
      <sz val="22"/>
      <color rgb="FF00FF00"/>
      <name val="Verdana"/>
      <family val="2"/>
    </font>
    <font>
      <b val="true"/>
      <sz val="12"/>
      <color rgb="FF00FF0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 val="true"/>
      <sz val="12"/>
      <color rgb="FF003300"/>
      <name val="Verdana"/>
      <family val="2"/>
    </font>
    <font>
      <b val="true"/>
      <sz val="12"/>
      <color rgb="FFFFFFFF"/>
      <name val="Verdana"/>
      <family val="2"/>
    </font>
    <font>
      <b val="true"/>
      <sz val="12"/>
      <color rgb="FF3D4D59"/>
      <name val="Verdana"/>
      <family val="2"/>
    </font>
    <font>
      <b val="true"/>
      <sz val="11"/>
      <name val="Verdana"/>
      <family val="2"/>
    </font>
    <font>
      <b val="true"/>
      <u val="single"/>
      <sz val="11"/>
      <color rgb="FF0000FF"/>
      <name val="Arial"/>
      <family val="2"/>
    </font>
    <font>
      <b val="true"/>
      <sz val="11"/>
      <name val="Trebuchet MS"/>
      <family val="2"/>
    </font>
    <font>
      <b val="true"/>
      <u val="single"/>
      <sz val="10"/>
      <color rgb="FF0000FF"/>
      <name val="Arial"/>
      <family val="2"/>
    </font>
    <font>
      <sz val="5"/>
      <name val="Verdana"/>
      <family val="2"/>
    </font>
    <font>
      <sz val="10"/>
      <color rgb="FF3D4D59"/>
      <name val="Verdana"/>
      <family val="2"/>
    </font>
    <font>
      <b val="true"/>
      <i val="true"/>
      <sz val="10"/>
      <color rgb="FF000000"/>
      <name val="Verdana"/>
      <family val="2"/>
    </font>
    <font>
      <b val="true"/>
      <sz val="10"/>
      <color rgb="FF000000"/>
      <name val="Verdana"/>
      <family val="2"/>
    </font>
    <font>
      <b val="true"/>
      <sz val="10"/>
      <color rgb="FF3D4D59"/>
      <name val="Verdana"/>
      <family val="2"/>
    </font>
    <font>
      <b val="true"/>
      <sz val="10"/>
      <name val="Verdana"/>
      <family val="2"/>
    </font>
    <font>
      <b val="true"/>
      <sz val="10"/>
      <color rgb="FFFF0000"/>
      <name val="Verdana"/>
      <family val="2"/>
    </font>
    <font>
      <sz val="10"/>
      <color rgb="FF000000"/>
      <name val="Verdana"/>
      <family val="2"/>
    </font>
    <font>
      <b val="true"/>
      <sz val="10"/>
      <color rgb="FF003300"/>
      <name val="Verdana"/>
      <family val="2"/>
    </font>
    <font>
      <b val="true"/>
      <sz val="10"/>
      <color rgb="FFFFFFFF"/>
      <name val="Verdana"/>
      <family val="2"/>
    </font>
    <font>
      <sz val="12"/>
      <color rgb="FF3D4D59"/>
      <name val="Verdana"/>
      <family val="2"/>
    </font>
    <font>
      <sz val="10"/>
      <color rgb="FFFFFFFF"/>
      <name val="Verdana"/>
      <family val="2"/>
    </font>
    <font>
      <sz val="10"/>
      <color rgb="FF99CCFF"/>
      <name val="Verdana"/>
      <family val="2"/>
    </font>
    <font>
      <b val="true"/>
      <sz val="10"/>
      <color rgb="FF008000"/>
      <name val="Verdana"/>
      <family val="2"/>
    </font>
    <font>
      <b val="true"/>
      <sz val="9.75"/>
      <color rgb="FF3D4D59"/>
      <name val="Trebuchet MS"/>
      <family val="2"/>
    </font>
    <font>
      <sz val="8"/>
      <color rgb="FF3D4D59"/>
      <name val="Trebuchet MS"/>
      <family val="2"/>
    </font>
    <font>
      <sz val="9.75"/>
      <color rgb="FF3D4D59"/>
      <name val="Trebuchet MS"/>
      <family val="2"/>
    </font>
    <font>
      <sz val="9.75"/>
      <color rgb="FF3D4D59"/>
      <name val="Arial"/>
      <family val="2"/>
    </font>
    <font>
      <sz val="14.75"/>
      <color rgb="FF3D4D59"/>
      <name val="Trebuchet MS"/>
      <family val="2"/>
    </font>
    <font>
      <b val="true"/>
      <sz val="14.25"/>
      <color rgb="FF3D4D59"/>
      <name val="Trebuchet MS"/>
      <family val="2"/>
    </font>
    <font>
      <b val="true"/>
      <sz val="21.5"/>
      <color rgb="FF3D4D59"/>
      <name val="Trebuchet MS"/>
      <family val="2"/>
    </font>
    <font>
      <sz val="10"/>
      <color rgb="FF3D4D59"/>
      <name val="Arial"/>
      <family val="2"/>
    </font>
    <font>
      <b val="true"/>
      <sz val="11.5"/>
      <color rgb="FF3D4D59"/>
      <name val="Trebuchet MS"/>
      <family val="2"/>
    </font>
    <font>
      <sz val="10"/>
      <color rgb="FF000000"/>
      <name val="Trebuchet MS"/>
      <family val="2"/>
    </font>
    <font>
      <sz val="11.5"/>
      <color rgb="FF3D4D59"/>
      <name val="Arial"/>
      <family val="2"/>
    </font>
    <font>
      <b val="true"/>
      <sz val="11.25"/>
      <color rgb="FF3D4D59"/>
      <name val="Trebuchet MS"/>
      <family val="2"/>
    </font>
    <font>
      <sz val="10.25"/>
      <color rgb="FF3D4D59"/>
      <name val="Trebuchet MS"/>
      <family val="2"/>
    </font>
    <font>
      <b val="true"/>
      <sz val="15"/>
      <color rgb="FF3D4D59"/>
      <name val="Trebuchet MS"/>
      <family val="2"/>
    </font>
    <font>
      <sz val="11.25"/>
      <color rgb="FF3D4D59"/>
      <name val="Arial"/>
      <family val="2"/>
    </font>
    <font>
      <b val="true"/>
      <sz val="22"/>
      <color rgb="FFFFFFFF"/>
      <name val="Trebuchet MS"/>
      <family val="2"/>
    </font>
    <font>
      <b val="true"/>
      <sz val="22"/>
      <color rgb="FF3D4D59"/>
      <name val="Trebuchet MS"/>
      <family val="2"/>
    </font>
    <font>
      <sz val="5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99FF99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EBAD14"/>
        <bgColor rgb="FFFFCC00"/>
      </patternFill>
    </fill>
    <fill>
      <patternFill patternType="solid">
        <fgColor rgb="FF3D4D59"/>
        <bgColor rgb="FF333399"/>
      </patternFill>
    </fill>
    <fill>
      <patternFill patternType="solid">
        <fgColor rgb="FF99CC00"/>
        <bgColor rgb="FFEBAD14"/>
      </patternFill>
    </fill>
    <fill>
      <patternFill patternType="solid">
        <fgColor rgb="FF003300"/>
        <bgColor rgb="FF333300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0C0C0"/>
      </patternFill>
    </fill>
    <fill>
      <patternFill patternType="solid">
        <fgColor rgb="FF333300"/>
        <bgColor rgb="FF0033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>
        <color rgb="FF3D4D59"/>
      </left>
      <right/>
      <top style="medium">
        <color rgb="FF3D4D59"/>
      </top>
      <bottom style="medium">
        <color rgb="FF3D4D59"/>
      </bottom>
      <diagonal/>
    </border>
    <border diagonalUp="false" diagonalDown="false">
      <left/>
      <right/>
      <top style="medium">
        <color rgb="FF3D4D59"/>
      </top>
      <bottom style="medium">
        <color rgb="FF3D4D59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>
        <color rgb="FF3D4D59"/>
      </right>
      <top style="medium">
        <color rgb="FF3D4D59"/>
      </top>
      <bottom style="medium">
        <color rgb="FF3D4D59"/>
      </bottom>
      <diagonal/>
    </border>
    <border diagonalUp="false" diagonalDown="false">
      <left style="medium">
        <color rgb="FF3D4D59"/>
      </left>
      <right style="medium">
        <color rgb="FF3D4D59"/>
      </right>
      <top style="medium">
        <color rgb="FF3D4D59"/>
      </top>
      <bottom style="medium">
        <color rgb="FF3D4D59"/>
      </bottom>
      <diagonal/>
    </border>
    <border diagonalUp="false" diagonalDown="false">
      <left/>
      <right/>
      <top/>
      <bottom style="medium">
        <color rgb="FF3D4D59"/>
      </bottom>
      <diagonal/>
    </border>
  </borders>
  <cellStyleXfs count="21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false" applyProtection="false"/>
  </cellStyleXfs>
  <cellXfs count="223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0" xfId="0" applyFont="true" applyBorder="true" applyAlignment="true" applyProtection="true">
      <alignment horizontal="justify" vertical="distributed" textRotation="0" wrapText="true" indent="0" shrinkToFit="false"/>
      <protection locked="true" hidden="true"/>
    </xf>
    <xf numFmtId="164" fontId="10" fillId="5" borderId="0" xfId="0" applyFont="true" applyBorder="false" applyAlignment="true" applyProtection="true">
      <alignment horizontal="justify" vertical="distributed" textRotation="0" wrapText="true" indent="0" shrinkToFit="false"/>
      <protection locked="true" hidden="true"/>
    </xf>
    <xf numFmtId="164" fontId="0" fillId="5" borderId="0" xfId="0" applyFont="false" applyBorder="false" applyAlignment="true" applyProtection="true">
      <alignment horizontal="justify" vertical="distributed" textRotation="0" wrapText="true" indent="0" shrinkToFit="false"/>
      <protection locked="true" hidden="true"/>
    </xf>
    <xf numFmtId="164" fontId="11" fillId="5" borderId="0" xfId="0" applyFont="true" applyBorder="true" applyAlignment="true" applyProtection="true">
      <alignment horizontal="justify" vertical="distributed" textRotation="0" wrapText="true" indent="0" shrinkToFit="false"/>
      <protection locked="true" hidden="true"/>
    </xf>
    <xf numFmtId="164" fontId="13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general" vertical="distributed" textRotation="0" wrapText="true" indent="0" shrinkToFit="false"/>
      <protection locked="true" hidden="true"/>
    </xf>
    <xf numFmtId="164" fontId="4" fillId="3" borderId="0" xfId="0" applyFont="true" applyBorder="true" applyAlignment="true" applyProtection="true">
      <alignment horizontal="general" vertical="distributed" textRotation="0" wrapText="true" indent="0" shrinkToFit="false"/>
      <protection locked="true" hidden="true"/>
    </xf>
    <xf numFmtId="164" fontId="13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distributed" textRotation="0" wrapText="true" indent="0" shrinkToFit="false"/>
      <protection locked="true" hidden="true"/>
    </xf>
    <xf numFmtId="164" fontId="4" fillId="3" borderId="0" xfId="0" applyFont="true" applyBorder="false" applyAlignment="true" applyProtection="true">
      <alignment horizontal="general" vertical="top" textRotation="0" wrapText="false" indent="0" shrinkToFit="false"/>
      <protection locked="true" hidden="true"/>
    </xf>
    <xf numFmtId="164" fontId="4" fillId="3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15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general" vertical="distributed" textRotation="0" wrapText="tru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justify" vertical="distributed" textRotation="0" wrapText="true" indent="0" shrinkToFit="false"/>
      <protection locked="true" hidden="true"/>
    </xf>
    <xf numFmtId="164" fontId="17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17" fillId="6" borderId="0" xfId="0" applyFont="true" applyBorder="false" applyAlignment="true" applyProtection="true">
      <alignment horizontal="general" vertical="top" textRotation="0" wrapText="false" indent="0" shrinkToFit="false"/>
      <protection locked="true" hidden="true"/>
    </xf>
    <xf numFmtId="165" fontId="16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justify" vertical="distributed" textRotation="0" wrapText="true" indent="0" shrinkToFit="false"/>
      <protection locked="true" hidden="true"/>
    </xf>
    <xf numFmtId="164" fontId="0" fillId="2" borderId="0" xfId="0" applyFont="false" applyBorder="false" applyAlignment="true" applyProtection="true">
      <alignment horizontal="justify" vertical="distributed" textRotation="0" wrapText="true" indent="0" shrinkToFit="false"/>
      <protection locked="true" hidden="true"/>
    </xf>
    <xf numFmtId="167" fontId="1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1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13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2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1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3" fillId="11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3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4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24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24" fillId="1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36" fillId="10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4" fillId="3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34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3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6" fillId="10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7" fillId="11" borderId="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8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7" fillId="11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9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0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11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37" fillId="11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34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1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10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38" fillId="11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6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38" fillId="11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9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0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4" fillId="3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36" fillId="10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4" fontId="34" fillId="10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6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6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5" fontId="34" fillId="10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4" fontId="34" fillId="3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34" fillId="10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4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2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2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4" fillId="1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4" fillId="10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10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34" fillId="10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4" fillId="11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4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4" fillId="3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5" fontId="34" fillId="10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4" fillId="1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3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2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2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3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34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3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3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3" fontId="3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3" fontId="37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3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37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3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3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34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2" fillId="9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2" fillId="9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2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3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4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4" fontId="3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4" fontId="34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2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3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4" fontId="42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4" fontId="42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9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9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3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4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4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5" fontId="34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46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5" fontId="42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5" fontId="42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3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5" fontId="3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5" fontId="3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5" fontId="4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5" fontId="46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42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42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9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3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34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34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13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42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42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0" fillId="1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1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2" fillId="1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3" fillId="1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63" fillId="1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16" fillId="10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4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10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64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5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65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6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6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5" fontId="0" fillId="1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5" fontId="0" fillId="1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5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EBAD14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4D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975" spc="-1" strike="noStrike">
                <a:solidFill>
                  <a:srgbClr val="3d4d59"/>
                </a:solidFill>
                <a:latin typeface="Trebuchet MS"/>
              </a:defRPr>
            </a:pPr>
            <a:r>
              <a:rPr b="1" sz="975" spc="-1" strike="noStrike">
                <a:solidFill>
                  <a:srgbClr val="3d4d59"/>
                </a:solidFill>
                <a:latin typeface="Trebuchet MS"/>
              </a:rPr>
              <a:t>TESORERÍA</a:t>
            </a:r>
          </a:p>
        </c:rich>
      </c:tx>
      <c:layout>
        <c:manualLayout>
          <c:xMode val="edge"/>
          <c:yMode val="edge"/>
          <c:x val="0.109103596082438"/>
          <c:y val="0.058373042886317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226530764821691"/>
          <c:y val="0.298162014976174"/>
          <c:w val="0.966905076382485"/>
          <c:h val="0.700136147038802"/>
        </c:manualLayout>
      </c:layout>
      <c:scatterChart>
        <c:scatterStyle val="line"/>
        <c:varyColors val="0"/>
        <c:ser>
          <c:idx val="0"/>
          <c:order val="0"/>
          <c:tx>
            <c:strRef>
              <c:f>"TESORERIA FINAL"</c:f>
              <c:strCache>
                <c:ptCount val="1"/>
                <c:pt idx="0">
                  <c:v>TESORERIA FINAL</c:v>
                </c:pt>
              </c:strCache>
            </c:strRef>
          </c:tx>
          <c:spPr>
            <a:solidFill>
              <a:srgbClr val="333300"/>
            </a:solidFill>
            <a:ln w="37800">
              <a:solidFill>
                <a:srgbClr val="333300"/>
              </a:solidFill>
              <a:round/>
            </a:ln>
          </c:spPr>
          <c:marker>
            <c:symbol val="none"/>
          </c:marker>
          <c:dLbls>
            <c:numFmt formatCode="#,##0.00&quot; €&quot;;[RED]\-#,##0.00&quot; €&quot;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DATOS!$E$63:$S$63;DATOS!$T$63:$AH$63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DATOS!$E$89:$S$89;DATOS!$T$89:$AH$89</c:f>
              <c:numCache>
                <c:formatCode>General</c:formatCode>
                <c:ptCount val="30"/>
                <c:pt idx="0">
                  <c:v>-4587826.07443153</c:v>
                </c:pt>
                <c:pt idx="1">
                  <c:v>-4564468.35323805</c:v>
                </c:pt>
                <c:pt idx="2">
                  <c:v>-4550073.04408833</c:v>
                </c:pt>
                <c:pt idx="3">
                  <c:v>-4544787.63711068</c:v>
                </c:pt>
                <c:pt idx="4">
                  <c:v>-4548760.91451109</c:v>
                </c:pt>
                <c:pt idx="5">
                  <c:v>-4562142.96026031</c:v>
                </c:pt>
                <c:pt idx="6">
                  <c:v>-4585085.16985057</c:v>
                </c:pt>
                <c:pt idx="7">
                  <c:v>-4617740.26012228</c:v>
                </c:pt>
                <c:pt idx="8">
                  <c:v>-4660262.27916144</c:v>
                </c:pt>
                <c:pt idx="9">
                  <c:v>-4712806.61626799</c:v>
                </c:pt>
                <c:pt idx="10">
                  <c:v>-2634198.9375644</c:v>
                </c:pt>
                <c:pt idx="11">
                  <c:v>-565928.41940236</c:v>
                </c:pt>
                <c:pt idx="12">
                  <c:v>1491845.46474689</c:v>
                </c:pt>
                <c:pt idx="13">
                  <c:v>3538961.85960299</c:v>
                </c:pt>
                <c:pt idx="14">
                  <c:v>5575258.5177447</c:v>
                </c:pt>
                <c:pt idx="15">
                  <c:v>7600571.7892038</c:v>
                </c:pt>
                <c:pt idx="16">
                  <c:v>9614736.61098418</c:v>
                </c:pt>
                <c:pt idx="17">
                  <c:v>11617586.4965056</c:v>
                </c:pt>
                <c:pt idx="18">
                  <c:v>13608953.5249716</c:v>
                </c:pt>
                <c:pt idx="19">
                  <c:v>15588668.3306605</c:v>
                </c:pt>
                <c:pt idx="20">
                  <c:v>17556560.09214</c:v>
                </c:pt>
                <c:pt idx="21">
                  <c:v>19512456.5214038</c:v>
                </c:pt>
                <c:pt idx="22">
                  <c:v>21456183.8529299</c:v>
                </c:pt>
                <c:pt idx="23">
                  <c:v>23387566.8326606</c:v>
                </c:pt>
                <c:pt idx="24">
                  <c:v>25306428.7069023</c:v>
                </c:pt>
                <c:pt idx="25">
                  <c:v>27212591.2111468</c:v>
                </c:pt>
                <c:pt idx="26">
                  <c:v>29105874.5588106</c:v>
                </c:pt>
                <c:pt idx="27">
                  <c:v>30986097.4298938</c:v>
                </c:pt>
                <c:pt idx="28">
                  <c:v>32853076.9595576</c:v>
                </c:pt>
                <c:pt idx="29">
                  <c:v>34706628.7266184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"FLUJO"</c:f>
              <c:strCache>
                <c:ptCount val="1"/>
                <c:pt idx="0">
                  <c:v>FLUJO</c:v>
                </c:pt>
              </c:strCache>
            </c:strRef>
          </c:tx>
          <c:spPr>
            <a:solidFill>
              <a:srgbClr val="00ff00"/>
            </a:solidFill>
            <a:ln w="37800">
              <a:solidFill>
                <a:srgbClr val="00ff00"/>
              </a:solidFill>
              <a:round/>
            </a:ln>
          </c:spPr>
          <c:marker>
            <c:symbol val="none"/>
          </c:marker>
          <c:dLbls>
            <c:numFmt formatCode="#,##0.00&quot; €&quot;;[RED]\-#,##0.00&quot; €&quot;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DATOS!$E$63:$S$63;DATOS!$T$63:$AH$63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DATOS!$E$88:$S$88;DATOS!$T$88:$AH$88</c:f>
              <c:numCache>
                <c:formatCode>General</c:formatCode>
                <c:ptCount val="30"/>
                <c:pt idx="0">
                  <c:v>32173.9255684745</c:v>
                </c:pt>
                <c:pt idx="1">
                  <c:v>23357.7211934743</c:v>
                </c:pt>
                <c:pt idx="2">
                  <c:v>14395.309149724</c:v>
                </c:pt>
                <c:pt idx="3">
                  <c:v>5285.40697764559</c:v>
                </c:pt>
                <c:pt idx="4">
                  <c:v>-3973.27740041027</c:v>
                </c:pt>
                <c:pt idx="5">
                  <c:v>-13382.0457492229</c:v>
                </c:pt>
                <c:pt idx="6">
                  <c:v>-22942.209590252</c:v>
                </c:pt>
                <c:pt idx="7">
                  <c:v>-32655.0902717141</c:v>
                </c:pt>
                <c:pt idx="8">
                  <c:v>-42522.0190391573</c:v>
                </c:pt>
                <c:pt idx="9">
                  <c:v>-52544.3371065562</c:v>
                </c:pt>
                <c:pt idx="10">
                  <c:v>2078607.67870359</c:v>
                </c:pt>
                <c:pt idx="11">
                  <c:v>2068270.51816204</c:v>
                </c:pt>
                <c:pt idx="12">
                  <c:v>2057773.88414925</c:v>
                </c:pt>
                <c:pt idx="13">
                  <c:v>2047116.3948561</c:v>
                </c:pt>
                <c:pt idx="14">
                  <c:v>2036296.65814171</c:v>
                </c:pt>
                <c:pt idx="15">
                  <c:v>2025313.27145909</c:v>
                </c:pt>
                <c:pt idx="16">
                  <c:v>2014164.82178038</c:v>
                </c:pt>
                <c:pt idx="17">
                  <c:v>2002849.88552144</c:v>
                </c:pt>
                <c:pt idx="18">
                  <c:v>1991367.02846595</c:v>
                </c:pt>
                <c:pt idx="19">
                  <c:v>1979714.80568889</c:v>
                </c:pt>
                <c:pt idx="20">
                  <c:v>1967891.76147953</c:v>
                </c:pt>
                <c:pt idx="21">
                  <c:v>1955896.42926381</c:v>
                </c:pt>
                <c:pt idx="22">
                  <c:v>1943727.33152614</c:v>
                </c:pt>
                <c:pt idx="23">
                  <c:v>1931382.97973062</c:v>
                </c:pt>
                <c:pt idx="24">
                  <c:v>1918861.87424177</c:v>
                </c:pt>
                <c:pt idx="25">
                  <c:v>1906162.50424452</c:v>
                </c:pt>
                <c:pt idx="26">
                  <c:v>1893283.34766377</c:v>
                </c:pt>
                <c:pt idx="27">
                  <c:v>1880222.87108323</c:v>
                </c:pt>
                <c:pt idx="28">
                  <c:v>1866979.52966372</c:v>
                </c:pt>
                <c:pt idx="29">
                  <c:v>1853551.76706089</c:v>
                </c:pt>
              </c:numCache>
            </c:numRef>
          </c:yVal>
          <c:smooth val="1"/>
        </c:ser>
        <c:axId val="64306420"/>
        <c:axId val="20656382"/>
      </c:scatterChart>
      <c:valAx>
        <c:axId val="64306420"/>
        <c:scaling>
          <c:orientation val="minMax"/>
          <c:max val="25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General" sourceLinked="1"/>
        <c:majorTickMark val="out"/>
        <c:minorTickMark val="out"/>
        <c:tickLblPos val="low"/>
        <c:spPr>
          <a:ln w="12600">
            <a:solidFill>
              <a:srgbClr val="3d4d59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3d4d59"/>
                </a:solidFill>
                <a:latin typeface="Trebuchet MS"/>
              </a:defRPr>
            </a:pPr>
          </a:p>
        </c:txPr>
        <c:crossAx val="20656382"/>
        <c:crossesAt val="0"/>
        <c:crossBetween val="midCat"/>
      </c:valAx>
      <c:valAx>
        <c:axId val="20656382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975" spc="-1" strike="noStrike">
                    <a:solidFill>
                      <a:srgbClr val="3d4d59"/>
                    </a:solidFill>
                    <a:latin typeface="Trebuchet MS"/>
                  </a:defRPr>
                </a:pPr>
                <a:r>
                  <a:rPr b="1" sz="975" spc="-1" strike="noStrike">
                    <a:solidFill>
                      <a:srgbClr val="3d4d59"/>
                    </a:solidFill>
                    <a:latin typeface="Trebuchet MS"/>
                  </a:rPr>
                  <a:t>EUROS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.00&quot; €&quot;;[RED]\-#,##0.00&quot; €&quot;" sourceLinked="0"/>
        <c:majorTickMark val="in"/>
        <c:minorTickMark val="none"/>
        <c:tickLblPos val="nextTo"/>
        <c:spPr>
          <a:ln w="12600">
            <a:solidFill>
              <a:srgbClr val="3d4d59"/>
            </a:solidFill>
            <a:round/>
          </a:ln>
        </c:spPr>
        <c:txPr>
          <a:bodyPr/>
          <a:lstStyle/>
          <a:p>
            <a:pPr>
              <a:defRPr b="0" sz="975" spc="-1" strike="noStrike">
                <a:solidFill>
                  <a:srgbClr val="3d4d59"/>
                </a:solidFill>
                <a:latin typeface="Trebuchet MS"/>
              </a:defRPr>
            </a:pPr>
          </a:p>
        </c:txPr>
        <c:crossAx val="64306420"/>
        <c:crossesAt val="0"/>
        <c:crossBetween val="midCat"/>
      </c:valAx>
      <c:spPr>
        <a:solidFill>
          <a:srgbClr val="ffffff"/>
        </a:solidFill>
        <a:ln w="12600">
          <a:solidFill>
            <a:srgbClr val="c0c0c0"/>
          </a:solidFill>
          <a:round/>
        </a:ln>
      </c:spPr>
    </c:plotArea>
    <c:legend>
      <c:layout>
        <c:manualLayout>
          <c:xMode val="edge"/>
          <c:yMode val="edge"/>
          <c:x val="0.290128840930047"/>
          <c:y val="0.210176991150442"/>
          <c:w val="0.173175168838936"/>
          <c:h val="0.108066712049013"/>
        </c:manualLayout>
      </c:layout>
      <c:spPr>
        <a:solidFill>
          <a:srgbClr val="ffffff"/>
        </a:solidFill>
        <a:ln>
          <a:noFill/>
        </a:ln>
      </c:spPr>
      <c:txPr>
        <a:bodyPr/>
        <a:lstStyle/>
        <a:p>
          <a:pPr>
            <a:defRPr b="0" sz="975" spc="-1" strike="noStrike">
              <a:solidFill>
                <a:srgbClr val="3d4d59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99cc00"/>
    </a:solidFill>
    <a:ln>
      <a:solidFill>
        <a:srgbClr val="000000"/>
      </a:solidFill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000" spc="-1" strike="noStrike">
                <a:solidFill>
                  <a:srgbClr val="3d4d59"/>
                </a:solidFill>
                <a:latin typeface="Trebuchet MS"/>
              </a:defRPr>
            </a:pPr>
            <a:r>
              <a:rPr b="1" sz="1000" spc="-1" strike="noStrike">
                <a:solidFill>
                  <a:srgbClr val="3d4d59"/>
                </a:solidFill>
                <a:latin typeface="Trebuchet MS"/>
              </a:rPr>
              <a:t>RENTABILIDADES</a:t>
            </a:r>
          </a:p>
        </c:rich>
      </c:tx>
      <c:layout>
        <c:manualLayout>
          <c:xMode val="edge"/>
          <c:yMode val="edge"/>
          <c:x val="0.134693673668174"/>
          <c:y val="0.0353992438996449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340917605334799"/>
          <c:y val="0.239890021766525"/>
          <c:w val="0.956467444241864"/>
          <c:h val="0.750716004124184"/>
        </c:manualLayout>
      </c:layout>
      <c:lineChart>
        <c:grouping val="standard"/>
        <c:varyColors val="0"/>
        <c:ser>
          <c:idx val="0"/>
          <c:order val="0"/>
          <c:tx>
            <c:strRef>
              <c:f>"RENTABILIDAD FINANCIERA"</c:f>
              <c:strCache>
                <c:ptCount val="1"/>
                <c:pt idx="0">
                  <c:v>RENTABILIDAD FINANCIERA</c:v>
                </c:pt>
              </c:strCache>
            </c:strRef>
          </c:tx>
          <c:spPr>
            <a:solidFill>
              <a:srgbClr val="008000"/>
            </a:solidFill>
            <a:ln w="25200">
              <a:solidFill>
                <a:srgbClr val="008000"/>
              </a:solidFill>
              <a:round/>
            </a:ln>
          </c:spPr>
          <c:marker>
            <c:symbol val="none"/>
          </c:marker>
          <c:dLbls>
            <c:numFmt formatCode="0.00\ %" sourceLinked="1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DATOS!$E$63:$S$63;DATOS!$T$63:$AH$63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DATOS!$E$98:$S$98;DATOS!$T$98:$AH$98</c:f>
              <c:numCache>
                <c:formatCode>General</c:formatCode>
                <c:ptCount val="30"/>
                <c:pt idx="0">
                  <c:v>0.349662661988957</c:v>
                </c:pt>
                <c:pt idx="1">
                  <c:v>0.35834687630279</c:v>
                </c:pt>
                <c:pt idx="2">
                  <c:v>0.367321624461656</c:v>
                </c:pt>
                <c:pt idx="3">
                  <c:v>0.376596428305918</c:v>
                </c:pt>
                <c:pt idx="4">
                  <c:v>0.386181105653114</c:v>
                </c:pt>
                <c:pt idx="5">
                  <c:v>0.396085779348762</c:v>
                </c:pt>
                <c:pt idx="6">
                  <c:v>0.406320886592799</c:v>
                </c:pt>
                <c:pt idx="7">
                  <c:v>0.416897188550036</c:v>
                </c:pt>
                <c:pt idx="8">
                  <c:v>0.427825780253278</c:v>
                </c:pt>
                <c:pt idx="9">
                  <c:v>0.439118100808014</c:v>
                </c:pt>
                <c:pt idx="10">
                  <c:v>0.444359526414919</c:v>
                </c:pt>
                <c:pt idx="11">
                  <c:v>0.442122045778219</c:v>
                </c:pt>
                <c:pt idx="12">
                  <c:v>0.439850047074151</c:v>
                </c:pt>
                <c:pt idx="13">
                  <c:v>0.437543231209835</c:v>
                </c:pt>
                <c:pt idx="14">
                  <c:v>0.43520129685607</c:v>
                </c:pt>
                <c:pt idx="15">
                  <c:v>0.432823940431261</c:v>
                </c:pt>
                <c:pt idx="16">
                  <c:v>0.43041085608522</c:v>
                </c:pt>
                <c:pt idx="17">
                  <c:v>0.427961735682852</c:v>
                </c:pt>
                <c:pt idx="18">
                  <c:v>0.425476268787723</c:v>
                </c:pt>
                <c:pt idx="19">
                  <c:v>0.422954142645502</c:v>
                </c:pt>
                <c:pt idx="20">
                  <c:v>0.420395042167287</c:v>
                </c:pt>
                <c:pt idx="21">
                  <c:v>0.417798649912802</c:v>
                </c:pt>
                <c:pt idx="22">
                  <c:v>0.415164646073478</c:v>
                </c:pt>
                <c:pt idx="23">
                  <c:v>0.412492708455401</c:v>
                </c:pt>
                <c:pt idx="24">
                  <c:v>0.409782512462143</c:v>
                </c:pt>
                <c:pt idx="25">
                  <c:v>0.407033731077458</c:v>
                </c:pt>
                <c:pt idx="26">
                  <c:v>0.404246034847858</c:v>
                </c:pt>
                <c:pt idx="27">
                  <c:v>0.401419091865056</c:v>
                </c:pt>
                <c:pt idx="28">
                  <c:v>0.398552567748279</c:v>
                </c:pt>
                <c:pt idx="29">
                  <c:v>0.395646125626454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"TIR"</c:f>
              <c:strCache>
                <c:ptCount val="1"/>
                <c:pt idx="0">
                  <c:v>TIR</c:v>
                </c:pt>
              </c:strCache>
            </c:strRef>
          </c:tx>
          <c:spPr>
            <a:solidFill>
              <a:srgbClr val="00ff00"/>
            </a:solidFill>
            <a:ln w="25200">
              <a:solidFill>
                <a:srgbClr val="00ff00"/>
              </a:solidFill>
              <a:round/>
            </a:ln>
          </c:spPr>
          <c:marker>
            <c:symbol val="none"/>
          </c:marker>
          <c:dLbls>
            <c:numFmt formatCode="0.00\ %" sourceLinked="1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DATOS!$E$63:$S$63;DATOS!$T$63:$AH$63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DATOS!$E$105:$S$105;DATOS!$T$105:$AH$105</c:f>
              <c:numCache>
                <c:formatCode>General</c:formatCode>
                <c:ptCount val="3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>0.0236954738928945</c:v>
                </c:pt>
                <c:pt idx="13">
                  <c:v>0.0468170681014793</c:v>
                </c:pt>
                <c:pt idx="14">
                  <c:v>0.0632970071938666</c:v>
                </c:pt>
                <c:pt idx="15">
                  <c:v>0.0755853548202541</c:v>
                </c:pt>
                <c:pt idx="16">
                  <c:v>0.0850281023644617</c:v>
                </c:pt>
                <c:pt idx="17">
                  <c:v>0.0924435479269335</c:v>
                </c:pt>
                <c:pt idx="18">
                  <c:v>0.0983640617503239</c:v>
                </c:pt>
                <c:pt idx="19">
                  <c:v>0.103153229244462</c:v>
                </c:pt>
                <c:pt idx="20">
                  <c:v>0.107068613005074</c:v>
                </c:pt>
                <c:pt idx="21">
                  <c:v>0.110297963988148</c:v>
                </c:pt>
                <c:pt idx="22">
                  <c:v>0.112981334087289</c:v>
                </c:pt>
                <c:pt idx="23">
                  <c:v>0.115225198618502</c:v>
                </c:pt>
                <c:pt idx="24">
                  <c:v>0.117111809330133</c:v>
                </c:pt>
                <c:pt idx="25">
                  <c:v>0.1187055773771</c:v>
                </c:pt>
                <c:pt idx="26">
                  <c:v>0.120057540700907</c:v>
                </c:pt>
                <c:pt idx="27">
                  <c:v>0.121208558769817</c:v>
                </c:pt>
                <c:pt idx="28">
                  <c:v>0.122191640157518</c:v>
                </c:pt>
                <c:pt idx="29">
                  <c:v>0.123033666168406</c:v>
                </c:pt>
              </c:numCache>
            </c:numRef>
          </c:val>
          <c:smooth val="1"/>
        </c:ser>
        <c:hiLowLines>
          <c:spPr>
            <a:ln>
              <a:noFill/>
            </a:ln>
          </c:spPr>
        </c:hiLowLines>
        <c:marker val="0"/>
        <c:axId val="4898127"/>
        <c:axId val="23829664"/>
      </c:lineChart>
      <c:catAx>
        <c:axId val="4898127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425" spc="-1" strike="noStrike">
                    <a:solidFill>
                      <a:srgbClr val="3d4d59"/>
                    </a:solidFill>
                    <a:latin typeface="Trebuchet MS"/>
                  </a:defRPr>
                </a:pPr>
                <a:r>
                  <a:rPr b="1" sz="1425" spc="-1" strike="noStrike">
                    <a:solidFill>
                      <a:srgbClr val="3d4d59"/>
                    </a:solidFill>
                    <a:latin typeface="Trebuchet MS"/>
                  </a:rPr>
                  <a:t>AÑO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12600">
            <a:solidFill>
              <a:srgbClr val="3d4d59"/>
            </a:solidFill>
            <a:round/>
          </a:ln>
        </c:spPr>
        <c:txPr>
          <a:bodyPr/>
          <a:lstStyle/>
          <a:p>
            <a:pPr>
              <a:defRPr b="0" sz="1475" spc="-1" strike="noStrike">
                <a:solidFill>
                  <a:srgbClr val="3d4d59"/>
                </a:solidFill>
                <a:latin typeface="Trebuchet MS"/>
              </a:defRPr>
            </a:pPr>
          </a:p>
        </c:txPr>
        <c:crossAx val="23829664"/>
        <c:crossesAt val="0"/>
        <c:auto val="1"/>
        <c:lblAlgn val="ctr"/>
        <c:lblOffset val="100"/>
      </c:catAx>
      <c:valAx>
        <c:axId val="23829664"/>
        <c:scaling>
          <c:orientation val="minMax"/>
          <c:max val="0.8"/>
          <c:min val="-0.5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2150" spc="-1" strike="noStrike">
                    <a:solidFill>
                      <a:srgbClr val="3d4d59"/>
                    </a:solidFill>
                    <a:latin typeface="Trebuchet MS"/>
                  </a:defRPr>
                </a:pPr>
                <a:r>
                  <a:rPr b="1" sz="2150" spc="-1" strike="noStrike">
                    <a:solidFill>
                      <a:srgbClr val="3d4d59"/>
                    </a:solidFill>
                    <a:latin typeface="Trebuchet MS"/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\ %" sourceLinked="0"/>
        <c:majorTickMark val="out"/>
        <c:minorTickMark val="none"/>
        <c:tickLblPos val="nextTo"/>
        <c:spPr>
          <a:ln w="12600">
            <a:solidFill>
              <a:srgbClr val="3d4d59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3d4d59"/>
                </a:solidFill>
                <a:latin typeface="Trebuchet MS"/>
              </a:defRPr>
            </a:pPr>
          </a:p>
        </c:txPr>
        <c:crossAx val="4898127"/>
        <c:crossesAt val="1"/>
        <c:crossBetween val="midCat"/>
        <c:majorUnit val="0.2"/>
        <c:minorUnit val="0.1"/>
      </c:valAx>
      <c:spPr>
        <a:solidFill>
          <a:srgbClr val="ffffff"/>
        </a:solidFill>
        <a:ln w="12600">
          <a:solidFill>
            <a:srgbClr val="c0c0c0"/>
          </a:solidFill>
          <a:round/>
        </a:ln>
      </c:spPr>
    </c:plotArea>
    <c:legend>
      <c:layout>
        <c:manualLayout>
          <c:xMode val="edge"/>
          <c:yMode val="edge"/>
          <c:x val="0.142136416993431"/>
          <c:y val="0.136785427884065"/>
          <c:w val="0.375334049301931"/>
          <c:h val="0.133348608087983"/>
        </c:manualLayout>
      </c:layout>
      <c:spPr>
        <a:solidFill>
          <a:srgbClr val="ffffff"/>
        </a:solidFill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3d4d59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99cc00"/>
    </a:solidFill>
    <a:ln>
      <a:solidFill>
        <a:srgbClr val="000000"/>
      </a:solidFill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150" spc="-1" strike="noStrike">
                <a:solidFill>
                  <a:srgbClr val="3d4d59"/>
                </a:solidFill>
                <a:latin typeface="Trebuchet MS"/>
              </a:defRPr>
            </a:pPr>
            <a:r>
              <a:rPr b="1" sz="1150" spc="-1" strike="noStrike">
                <a:solidFill>
                  <a:srgbClr val="3d4d59"/>
                </a:solidFill>
                <a:latin typeface="Trebuchet MS"/>
              </a:rPr>
              <a:t>ENTRADAS Y SALIDAS</a:t>
            </a:r>
          </a:p>
        </c:rich>
      </c:tx>
      <c:layout>
        <c:manualLayout>
          <c:xMode val="edge"/>
          <c:yMode val="edge"/>
          <c:x val="0.127982429869222"/>
          <c:y val="0.045781208410966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288759109513826"/>
          <c:y val="0.152116050039925"/>
          <c:w val="0.97062493760607"/>
          <c:h val="0.846420015970189"/>
        </c:manualLayout>
      </c:layout>
      <c:scatterChart>
        <c:scatterStyle val="line"/>
        <c:varyColors val="0"/>
        <c:ser>
          <c:idx val="0"/>
          <c:order val="0"/>
          <c:tx>
            <c:strRef>
              <c:f>"ENTRADAS"</c:f>
              <c:strCache>
                <c:ptCount val="1"/>
                <c:pt idx="0">
                  <c:v>ENTRADAS</c:v>
                </c:pt>
              </c:strCache>
            </c:strRef>
          </c:tx>
          <c:spPr>
            <a:solidFill>
              <a:srgbClr val="333300"/>
            </a:solidFill>
            <a:ln w="37800">
              <a:solidFill>
                <a:srgbClr val="333300"/>
              </a:solidFill>
              <a:round/>
            </a:ln>
          </c:spPr>
          <c:marker>
            <c:symbol val="none"/>
          </c:marker>
          <c:dLbls>
            <c:numFmt formatCode="#,##0.00&quot; €&quot;;[RED]#,##0.00&quot; €&quot;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DATOS!$E$63:$S$63;DATOS!$T$63:$AH$63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DATOS!$E$74:$S$74;DATOS!$T$74:$AH$74</c:f>
              <c:numCache>
                <c:formatCode>General</c:formatCode>
                <c:ptCount val="30"/>
                <c:pt idx="0">
                  <c:v>2276505</c:v>
                </c:pt>
                <c:pt idx="1">
                  <c:v>2268821.795625</c:v>
                </c:pt>
                <c:pt idx="2">
                  <c:v>2261004.84658125</c:v>
                </c:pt>
                <c:pt idx="3">
                  <c:v>2253053.00750217</c:v>
                </c:pt>
                <c:pt idx="4">
                  <c:v>2244965.12491114</c:v>
                </c:pt>
                <c:pt idx="5">
                  <c:v>2236740.03716901</c:v>
                </c:pt>
                <c:pt idx="6">
                  <c:v>2228376.57442133</c:v>
                </c:pt>
                <c:pt idx="7">
                  <c:v>2219873.55854525</c:v>
                </c:pt>
                <c:pt idx="8">
                  <c:v>2211229.80309605</c:v>
                </c:pt>
                <c:pt idx="9">
                  <c:v>2202444.11325339</c:v>
                </c:pt>
                <c:pt idx="10">
                  <c:v>2193515.28576722</c:v>
                </c:pt>
                <c:pt idx="11">
                  <c:v>2184442.10890337</c:v>
                </c:pt>
                <c:pt idx="12">
                  <c:v>2175223.36238873</c:v>
                </c:pt>
                <c:pt idx="13">
                  <c:v>2165857.81735622</c:v>
                </c:pt>
                <c:pt idx="14">
                  <c:v>2156344.23628933</c:v>
                </c:pt>
                <c:pt idx="15">
                  <c:v>2146681.37296634</c:v>
                </c:pt>
                <c:pt idx="16">
                  <c:v>2136867.97240421</c:v>
                </c:pt>
                <c:pt idx="17">
                  <c:v>2126902.77080213</c:v>
                </c:pt>
                <c:pt idx="18">
                  <c:v>2116784.49548472</c:v>
                </c:pt>
                <c:pt idx="19">
                  <c:v>2106511.86484487</c:v>
                </c:pt>
                <c:pt idx="20">
                  <c:v>2096083.58828623</c:v>
                </c:pt>
                <c:pt idx="21">
                  <c:v>2085498.36616538</c:v>
                </c:pt>
                <c:pt idx="22">
                  <c:v>2074754.88973362</c:v>
                </c:pt>
                <c:pt idx="23">
                  <c:v>2063851.84107839</c:v>
                </c:pt>
                <c:pt idx="24">
                  <c:v>2052787.89306436</c:v>
                </c:pt>
                <c:pt idx="25">
                  <c:v>2041561.70927416</c:v>
                </c:pt>
                <c:pt idx="26">
                  <c:v>2030171.94394874</c:v>
                </c:pt>
                <c:pt idx="27">
                  <c:v>2018617.24192733</c:v>
                </c:pt>
                <c:pt idx="28">
                  <c:v>2006896.23858711</c:v>
                </c:pt>
                <c:pt idx="29">
                  <c:v>1995007.55978243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"SALIDAS"</c:f>
              <c:strCache>
                <c:ptCount val="1"/>
                <c:pt idx="0">
                  <c:v>SALIDAS</c:v>
                </c:pt>
              </c:strCache>
            </c:strRef>
          </c:tx>
          <c:spPr>
            <a:solidFill>
              <a:srgbClr val="00ff00"/>
            </a:solidFill>
            <a:ln w="37800">
              <a:solidFill>
                <a:srgbClr val="00ff00"/>
              </a:solidFill>
              <a:round/>
            </a:ln>
          </c:spPr>
          <c:marker>
            <c:symbol val="none"/>
          </c:marker>
          <c:dLbls>
            <c:numFmt formatCode="#,##0.00&quot; €&quot;;[RED]#,##0.00&quot; €&quot;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DATOS!$E$63:$S$63;DATOS!$T$63:$AH$63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DATOS!$E$84:$S$84;DATOS!$T$84:$AH$84</c:f>
              <c:numCache>
                <c:formatCode>General</c:formatCode>
                <c:ptCount val="30"/>
                <c:pt idx="0">
                  <c:v>2244331.07443153</c:v>
                </c:pt>
                <c:pt idx="1">
                  <c:v>2245464.07443153</c:v>
                </c:pt>
                <c:pt idx="2">
                  <c:v>2246609.53743153</c:v>
                </c:pt>
                <c:pt idx="3">
                  <c:v>2247767.60052453</c:v>
                </c:pt>
                <c:pt idx="4">
                  <c:v>2248938.40231155</c:v>
                </c:pt>
                <c:pt idx="5">
                  <c:v>2250122.08291823</c:v>
                </c:pt>
                <c:pt idx="6">
                  <c:v>2251318.78401158</c:v>
                </c:pt>
                <c:pt idx="7">
                  <c:v>2252528.64881696</c:v>
                </c:pt>
                <c:pt idx="8">
                  <c:v>2253751.8221352</c:v>
                </c:pt>
                <c:pt idx="9">
                  <c:v>2254988.45035994</c:v>
                </c:pt>
                <c:pt idx="10">
                  <c:v>114907.60706363</c:v>
                </c:pt>
                <c:pt idx="11">
                  <c:v>116171.59074133</c:v>
                </c:pt>
                <c:pt idx="12">
                  <c:v>117449.478239485</c:v>
                </c:pt>
                <c:pt idx="13">
                  <c:v>118741.422500119</c:v>
                </c:pt>
                <c:pt idx="14">
                  <c:v>120047.578147621</c:v>
                </c:pt>
                <c:pt idx="15">
                  <c:v>121368.101507244</c:v>
                </c:pt>
                <c:pt idx="16">
                  <c:v>122703.150623824</c:v>
                </c:pt>
                <c:pt idx="17">
                  <c:v>124052.885280686</c:v>
                </c:pt>
                <c:pt idx="18">
                  <c:v>125417.467018774</c:v>
                </c:pt>
                <c:pt idx="19">
                  <c:v>126797.05915598</c:v>
                </c:pt>
                <c:pt idx="20">
                  <c:v>128191.826806696</c:v>
                </c:pt>
                <c:pt idx="21">
                  <c:v>129601.93690157</c:v>
                </c:pt>
                <c:pt idx="22">
                  <c:v>131027.558207487</c:v>
                </c:pt>
                <c:pt idx="23">
                  <c:v>132468.861347769</c:v>
                </c:pt>
                <c:pt idx="24">
                  <c:v>133926.018822595</c:v>
                </c:pt>
                <c:pt idx="25">
                  <c:v>135399.205029643</c:v>
                </c:pt>
                <c:pt idx="26">
                  <c:v>136888.596284969</c:v>
                </c:pt>
                <c:pt idx="27">
                  <c:v>138394.370844104</c:v>
                </c:pt>
                <c:pt idx="28">
                  <c:v>139916.708923389</c:v>
                </c:pt>
                <c:pt idx="29">
                  <c:v>141455.792721546</c:v>
                </c:pt>
              </c:numCache>
            </c:numRef>
          </c:yVal>
          <c:smooth val="1"/>
        </c:ser>
        <c:axId val="20118666"/>
        <c:axId val="61088177"/>
      </c:scatterChart>
      <c:valAx>
        <c:axId val="20118666"/>
        <c:scaling>
          <c:orientation val="minMax"/>
          <c:max val="30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General" sourceLinked="1"/>
        <c:majorTickMark val="out"/>
        <c:minorTickMark val="out"/>
        <c:tickLblPos val="nextTo"/>
        <c:spPr>
          <a:ln w="12600">
            <a:solidFill>
              <a:srgbClr val="3d4d59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3d4d59"/>
                </a:solidFill>
                <a:latin typeface="Trebuchet MS"/>
              </a:defRPr>
            </a:pPr>
          </a:p>
        </c:txPr>
        <c:crossAx val="61088177"/>
        <c:crosses val="max"/>
        <c:crossBetween val="midCat"/>
      </c:valAx>
      <c:valAx>
        <c:axId val="61088177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150" spc="-1" strike="noStrike">
                    <a:solidFill>
                      <a:srgbClr val="3d4d59"/>
                    </a:solidFill>
                    <a:latin typeface="Trebuchet MS"/>
                  </a:defRPr>
                </a:pPr>
                <a:r>
                  <a:rPr b="1" sz="1150" spc="-1" strike="noStrike">
                    <a:solidFill>
                      <a:srgbClr val="3d4d59"/>
                    </a:solidFill>
                    <a:latin typeface="Trebuchet MS"/>
                  </a:rPr>
                  <a:t>EUROS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.00&quot; €&quot;;[RED]#,##0.00&quot; €&quot;" sourceLinked="0"/>
        <c:majorTickMark val="out"/>
        <c:minorTickMark val="none"/>
        <c:tickLblPos val="nextTo"/>
        <c:spPr>
          <a:ln w="12600">
            <a:solidFill>
              <a:srgbClr val="0033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rebuchet MS"/>
              </a:defRPr>
            </a:pPr>
          </a:p>
        </c:txPr>
        <c:crossAx val="20118666"/>
        <c:crossesAt val="0"/>
        <c:crossBetween val="midCat"/>
      </c:valAx>
      <c:spPr>
        <a:solidFill>
          <a:srgbClr val="ffffff"/>
        </a:solidFill>
        <a:ln>
          <a:solidFill>
            <a:srgbClr val="000000"/>
          </a:solidFill>
        </a:ln>
      </c:spPr>
    </c:plotArea>
    <c:legend>
      <c:layout>
        <c:manualLayout>
          <c:xMode val="edge"/>
          <c:yMode val="edge"/>
          <c:x val="0.382275132275132"/>
          <c:y val="0.073729039126963"/>
          <c:w val="0.128531496456025"/>
          <c:h val="0.0845089166888475"/>
        </c:manualLayout>
      </c:layout>
      <c:spPr>
        <a:solidFill>
          <a:srgbClr val="ffffff"/>
        </a:solidFill>
        <a:ln>
          <a:noFill/>
        </a:ln>
      </c:spPr>
      <c:txPr>
        <a:bodyPr/>
        <a:lstStyle/>
        <a:p>
          <a:pPr>
            <a:defRPr b="0" sz="1150" spc="-1" strike="noStrike">
              <a:solidFill>
                <a:srgbClr val="3d4d59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99cc00"/>
    </a:solidFill>
    <a:ln>
      <a:solidFill>
        <a:srgbClr val="000000"/>
      </a:solidFill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125" spc="-1" strike="noStrike">
                <a:solidFill>
                  <a:srgbClr val="3d4d59"/>
                </a:solidFill>
                <a:latin typeface="Trebuchet MS"/>
              </a:defRPr>
            </a:pPr>
            <a:r>
              <a:rPr b="1" sz="1125" spc="-1" strike="noStrike">
                <a:solidFill>
                  <a:srgbClr val="3d4d59"/>
                </a:solidFill>
                <a:latin typeface="Trebuchet MS"/>
              </a:rPr>
              <a:t>BENEFICIOS</a:t>
            </a:r>
          </a:p>
        </c:rich>
      </c:tx>
      <c:layout>
        <c:manualLayout>
          <c:xMode val="edge"/>
          <c:yMode val="edge"/>
          <c:x val="0.118809161067959"/>
          <c:y val="0.0508852849278381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0239016958465496"/>
          <c:y val="0.27957149233745"/>
          <c:w val="0.966657508928794"/>
          <c:h val="0.718494271685761"/>
        </c:manualLayout>
      </c:layout>
      <c:scatterChart>
        <c:scatterStyle val="line"/>
        <c:varyColors val="0"/>
        <c:ser>
          <c:idx val="0"/>
          <c:order val="0"/>
          <c:tx>
            <c:strRef>
              <c:f>"BAI"</c:f>
              <c:strCache>
                <c:ptCount val="1"/>
                <c:pt idx="0">
                  <c:v>BAI</c:v>
                </c:pt>
              </c:strCache>
            </c:strRef>
          </c:tx>
          <c:spPr>
            <a:solidFill>
              <a:srgbClr val="0000ff"/>
            </a:solidFill>
            <a:ln w="378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numFmt formatCode="#,##0.00&quot; €&quot;;[RED]\-#,##0.00&quot; €&quot;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DATOS!$E$63:$S$63;DATOS!$T$63:$AH$63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DATOS!$E$96:$S$96;DATOS!$T$96:$AH$96</c:f>
              <c:numCache>
                <c:formatCode>General</c:formatCode>
                <c:ptCount val="30"/>
                <c:pt idx="0">
                  <c:v>1615441.49838898</c:v>
                </c:pt>
                <c:pt idx="1">
                  <c:v>1655562.56851889</c:v>
                </c:pt>
                <c:pt idx="2">
                  <c:v>1697025.90501285</c:v>
                </c:pt>
                <c:pt idx="3">
                  <c:v>1739875.49877334</c:v>
                </c:pt>
                <c:pt idx="4">
                  <c:v>1784156.70811739</c:v>
                </c:pt>
                <c:pt idx="5">
                  <c:v>1829916.30059128</c:v>
                </c:pt>
                <c:pt idx="6">
                  <c:v>1877202.49605873</c:v>
                </c:pt>
                <c:pt idx="7">
                  <c:v>1926065.01110116</c:v>
                </c:pt>
                <c:pt idx="8">
                  <c:v>1976555.10477015</c:v>
                </c:pt>
                <c:pt idx="9">
                  <c:v>2028725.62573303</c:v>
                </c:pt>
                <c:pt idx="10">
                  <c:v>2052941.01203693</c:v>
                </c:pt>
                <c:pt idx="11">
                  <c:v>2042603.85149537</c:v>
                </c:pt>
                <c:pt idx="12">
                  <c:v>2032107.21748258</c:v>
                </c:pt>
                <c:pt idx="13">
                  <c:v>2021449.72818944</c:v>
                </c:pt>
                <c:pt idx="14">
                  <c:v>2010629.99147504</c:v>
                </c:pt>
                <c:pt idx="15">
                  <c:v>1999646.60479243</c:v>
                </c:pt>
                <c:pt idx="16">
                  <c:v>1988498.15511371</c:v>
                </c:pt>
                <c:pt idx="17">
                  <c:v>1977183.21885477</c:v>
                </c:pt>
                <c:pt idx="18">
                  <c:v>1965700.36179928</c:v>
                </c:pt>
                <c:pt idx="19">
                  <c:v>1954048.13902222</c:v>
                </c:pt>
                <c:pt idx="20">
                  <c:v>1942225.09481287</c:v>
                </c:pt>
                <c:pt idx="21">
                  <c:v>1930229.76259715</c:v>
                </c:pt>
                <c:pt idx="22">
                  <c:v>1918060.66485947</c:v>
                </c:pt>
                <c:pt idx="23">
                  <c:v>1905716.31306395</c:v>
                </c:pt>
                <c:pt idx="24">
                  <c:v>1893195.2075751</c:v>
                </c:pt>
                <c:pt idx="25">
                  <c:v>1880495.83757785</c:v>
                </c:pt>
                <c:pt idx="26">
                  <c:v>1867616.6809971</c:v>
                </c:pt>
                <c:pt idx="27">
                  <c:v>1854556.20441656</c:v>
                </c:pt>
                <c:pt idx="28">
                  <c:v>1841312.86299705</c:v>
                </c:pt>
                <c:pt idx="29">
                  <c:v>1827885.10039422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"BENEFICIOS ACUMULADOS"</c:f>
              <c:strCache>
                <c:ptCount val="1"/>
                <c:pt idx="0">
                  <c:v>BENEFICIOS ACUMULADOS</c:v>
                </c:pt>
              </c:strCache>
            </c:strRef>
          </c:tx>
          <c:spPr>
            <a:solidFill>
              <a:srgbClr val="3366ff"/>
            </a:solidFill>
            <a:ln w="37800">
              <a:solidFill>
                <a:srgbClr val="3366ff"/>
              </a:solidFill>
              <a:round/>
            </a:ln>
          </c:spPr>
          <c:marker>
            <c:symbol val="none"/>
          </c:marker>
          <c:dLbls>
            <c:numFmt formatCode="#,##0.00&quot; €&quot;;[RED]\-#,##0.00&quot; €&quot;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DATOS!$E$63:$S$63;DATOS!$T$63:$AH$63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DATOS!$E$101:$S$101;DATOS!$T$101:$AH$101</c:f>
              <c:numCache>
                <c:formatCode>General</c:formatCode>
                <c:ptCount val="30"/>
                <c:pt idx="0">
                  <c:v>1615441.49838898</c:v>
                </c:pt>
                <c:pt idx="1">
                  <c:v>3271004.06690787</c:v>
                </c:pt>
                <c:pt idx="2">
                  <c:v>4968029.97192072</c:v>
                </c:pt>
                <c:pt idx="3">
                  <c:v>6707905.47069406</c:v>
                </c:pt>
                <c:pt idx="4">
                  <c:v>8492062.17881145</c:v>
                </c:pt>
                <c:pt idx="5">
                  <c:v>10321978.4794027</c:v>
                </c:pt>
                <c:pt idx="6">
                  <c:v>12199180.9754615</c:v>
                </c:pt>
                <c:pt idx="7">
                  <c:v>14125245.9865626</c:v>
                </c:pt>
                <c:pt idx="8">
                  <c:v>16101801.0913328</c:v>
                </c:pt>
                <c:pt idx="9">
                  <c:v>18130526.7170658</c:v>
                </c:pt>
                <c:pt idx="10">
                  <c:v>20183467.7291027</c:v>
                </c:pt>
                <c:pt idx="11">
                  <c:v>22226071.5805981</c:v>
                </c:pt>
                <c:pt idx="12">
                  <c:v>24258178.7980807</c:v>
                </c:pt>
                <c:pt idx="13">
                  <c:v>26279628.5262701</c:v>
                </c:pt>
                <c:pt idx="14">
                  <c:v>28290258.5177452</c:v>
                </c:pt>
                <c:pt idx="15">
                  <c:v>30289905.1225376</c:v>
                </c:pt>
                <c:pt idx="16">
                  <c:v>32278403.2776513</c:v>
                </c:pt>
                <c:pt idx="17">
                  <c:v>34255586.4965061</c:v>
                </c:pt>
                <c:pt idx="18">
                  <c:v>36221286.8583054</c:v>
                </c:pt>
                <c:pt idx="19">
                  <c:v>38175334.9973276</c:v>
                </c:pt>
                <c:pt idx="20">
                  <c:v>40117560.0921405</c:v>
                </c:pt>
                <c:pt idx="21">
                  <c:v>42047789.8547376</c:v>
                </c:pt>
                <c:pt idx="22">
                  <c:v>43965850.5195971</c:v>
                </c:pt>
                <c:pt idx="23">
                  <c:v>45871566.832661</c:v>
                </c:pt>
                <c:pt idx="24">
                  <c:v>47764762.0402361</c:v>
                </c:pt>
                <c:pt idx="25">
                  <c:v>49645257.877814</c:v>
                </c:pt>
                <c:pt idx="26">
                  <c:v>51512874.5588111</c:v>
                </c:pt>
                <c:pt idx="27">
                  <c:v>53367430.7632276</c:v>
                </c:pt>
                <c:pt idx="28">
                  <c:v>55208743.6262247</c:v>
                </c:pt>
                <c:pt idx="29">
                  <c:v>57036628.7266189</c:v>
                </c:pt>
              </c:numCache>
            </c:numRef>
          </c:yVal>
          <c:smooth val="1"/>
        </c:ser>
        <c:axId val="95348862"/>
        <c:axId val="23948392"/>
      </c:scatterChart>
      <c:valAx>
        <c:axId val="95348862"/>
        <c:scaling>
          <c:orientation val="minMax"/>
          <c:max val="25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General" sourceLinked="1"/>
        <c:majorTickMark val="out"/>
        <c:minorTickMark val="out"/>
        <c:tickLblPos val="low"/>
        <c:spPr>
          <a:ln w="12600">
            <a:solidFill>
              <a:srgbClr val="3d4d59"/>
            </a:solidFill>
            <a:round/>
          </a:ln>
        </c:spPr>
        <c:txPr>
          <a:bodyPr/>
          <a:lstStyle/>
          <a:p>
            <a:pPr>
              <a:defRPr b="0" sz="1025" spc="-1" strike="noStrike">
                <a:solidFill>
                  <a:srgbClr val="3d4d59"/>
                </a:solidFill>
                <a:latin typeface="Trebuchet MS"/>
              </a:defRPr>
            </a:pPr>
          </a:p>
        </c:txPr>
        <c:crossAx val="23948392"/>
        <c:crossesAt val="0"/>
        <c:crossBetween val="midCat"/>
      </c:valAx>
      <c:valAx>
        <c:axId val="23948392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500" spc="-1" strike="noStrike">
                    <a:solidFill>
                      <a:srgbClr val="3d4d59"/>
                    </a:solidFill>
                    <a:latin typeface="Trebuchet MS"/>
                  </a:defRPr>
                </a:pPr>
                <a:r>
                  <a:rPr b="1" sz="1500" spc="-1" strike="noStrike">
                    <a:solidFill>
                      <a:srgbClr val="3d4d59"/>
                    </a:solidFill>
                    <a:latin typeface="Trebuchet MS"/>
                  </a:rPr>
                  <a:t>EUROS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.00&quot; €&quot;;[RED]\-#,##0.00&quot; €&quot;" sourceLinked="0"/>
        <c:majorTickMark val="in"/>
        <c:minorTickMark val="none"/>
        <c:tickLblPos val="nextTo"/>
        <c:spPr>
          <a:ln w="12600">
            <a:solidFill>
              <a:srgbClr val="3d4d59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3d4d59"/>
                </a:solidFill>
                <a:latin typeface="Trebuchet MS"/>
              </a:defRPr>
            </a:pPr>
          </a:p>
        </c:txPr>
        <c:crossAx val="95348862"/>
        <c:crossesAt val="0"/>
        <c:crossBetween val="midCat"/>
      </c:valAx>
      <c:spPr>
        <a:solidFill>
          <a:srgbClr val="ffffff"/>
        </a:solidFill>
        <a:ln w="12600">
          <a:solidFill>
            <a:srgbClr val="c0c0c0"/>
          </a:solidFill>
          <a:round/>
        </a:ln>
      </c:spPr>
    </c:plotArea>
    <c:legend>
      <c:layout>
        <c:manualLayout>
          <c:xMode val="edge"/>
          <c:yMode val="edge"/>
          <c:x val="0.297085341791753"/>
          <c:y val="0.144472548727868"/>
          <c:w val="0.237893054272085"/>
          <c:h val="0.0944799880970094"/>
        </c:manualLayout>
      </c:layout>
      <c:spPr>
        <a:solidFill>
          <a:srgbClr val="ffffff"/>
        </a:solidFill>
        <a:ln>
          <a:noFill/>
        </a:ln>
      </c:spPr>
      <c:txPr>
        <a:bodyPr/>
        <a:lstStyle/>
        <a:p>
          <a:pPr>
            <a:defRPr b="0" sz="1125" spc="-1" strike="noStrike">
              <a:solidFill>
                <a:srgbClr val="3d4d59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99cc00"/>
    </a:solidFill>
    <a:ln>
      <a:solidFill>
        <a:srgbClr val="000000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5" Type="http://schemas.openxmlformats.org/officeDocument/2006/relationships/image" Target="../media/image3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513360</xdr:colOff>
      <xdr:row>21</xdr:row>
      <xdr:rowOff>28440</xdr:rowOff>
    </xdr:from>
    <xdr:to>
      <xdr:col>15</xdr:col>
      <xdr:colOff>465480</xdr:colOff>
      <xdr:row>32</xdr:row>
      <xdr:rowOff>47880</xdr:rowOff>
    </xdr:to>
    <xdr:graphicFrame>
      <xdr:nvGraphicFramePr>
        <xdr:cNvPr id="0" name="Chart 2"/>
        <xdr:cNvGraphicFramePr/>
      </xdr:nvGraphicFramePr>
      <xdr:xfrm>
        <a:off x="9892800" y="4409640"/>
        <a:ext cx="14445360" cy="2115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523800</xdr:colOff>
      <xdr:row>45</xdr:row>
      <xdr:rowOff>28440</xdr:rowOff>
    </xdr:from>
    <xdr:to>
      <xdr:col>15</xdr:col>
      <xdr:colOff>444240</xdr:colOff>
      <xdr:row>61</xdr:row>
      <xdr:rowOff>86040</xdr:rowOff>
    </xdr:to>
    <xdr:graphicFrame>
      <xdr:nvGraphicFramePr>
        <xdr:cNvPr id="1" name="Chart 3"/>
        <xdr:cNvGraphicFramePr/>
      </xdr:nvGraphicFramePr>
      <xdr:xfrm>
        <a:off x="9903240" y="8981640"/>
        <a:ext cx="14413680" cy="3142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523800</xdr:colOff>
      <xdr:row>7</xdr:row>
      <xdr:rowOff>360</xdr:rowOff>
    </xdr:from>
    <xdr:to>
      <xdr:col>15</xdr:col>
      <xdr:colOff>454680</xdr:colOff>
      <xdr:row>21</xdr:row>
      <xdr:rowOff>38160</xdr:rowOff>
    </xdr:to>
    <xdr:graphicFrame>
      <xdr:nvGraphicFramePr>
        <xdr:cNvPr id="2" name="Chart 4"/>
        <xdr:cNvGraphicFramePr/>
      </xdr:nvGraphicFramePr>
      <xdr:xfrm>
        <a:off x="9903240" y="1714680"/>
        <a:ext cx="14424120" cy="2704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523800</xdr:colOff>
      <xdr:row>32</xdr:row>
      <xdr:rowOff>67320</xdr:rowOff>
    </xdr:from>
    <xdr:to>
      <xdr:col>15</xdr:col>
      <xdr:colOff>444240</xdr:colOff>
      <xdr:row>45</xdr:row>
      <xdr:rowOff>10080</xdr:rowOff>
    </xdr:to>
    <xdr:graphicFrame>
      <xdr:nvGraphicFramePr>
        <xdr:cNvPr id="3" name="Chart 5"/>
        <xdr:cNvGraphicFramePr/>
      </xdr:nvGraphicFramePr>
      <xdr:xfrm>
        <a:off x="9903240" y="6544080"/>
        <a:ext cx="14413680" cy="2419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0</xdr:colOff>
      <xdr:row>0</xdr:row>
      <xdr:rowOff>18720</xdr:rowOff>
    </xdr:from>
    <xdr:to>
      <xdr:col>7</xdr:col>
      <xdr:colOff>716760</xdr:colOff>
      <xdr:row>5</xdr:row>
      <xdr:rowOff>200160</xdr:rowOff>
    </xdr:to>
    <xdr:pic>
      <xdr:nvPicPr>
        <xdr:cNvPr id="4" name="Picture 53" descr=""/>
        <xdr:cNvPicPr/>
      </xdr:nvPicPr>
      <xdr:blipFill>
        <a:blip r:embed="rId5"/>
        <a:stretch/>
      </xdr:blipFill>
      <xdr:spPr>
        <a:xfrm>
          <a:off x="1749960" y="18720"/>
          <a:ext cx="8346240" cy="1324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553680</xdr:colOff>
      <xdr:row>0</xdr:row>
      <xdr:rowOff>0</xdr:rowOff>
    </xdr:from>
    <xdr:to>
      <xdr:col>9</xdr:col>
      <xdr:colOff>372960</xdr:colOff>
      <xdr:row>8</xdr:row>
      <xdr:rowOff>18360</xdr:rowOff>
    </xdr:to>
    <xdr:pic>
      <xdr:nvPicPr>
        <xdr:cNvPr id="5" name="Picture 2" descr=""/>
        <xdr:cNvPicPr/>
      </xdr:nvPicPr>
      <xdr:blipFill>
        <a:blip r:embed="rId1"/>
        <a:stretch/>
      </xdr:blipFill>
      <xdr:spPr>
        <a:xfrm>
          <a:off x="2162520" y="0"/>
          <a:ext cx="6731280" cy="1313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://renovables.tulider.net/pv/on-grid/" TargetMode="External"/><Relationship Id="rId3" Type="http://schemas.openxmlformats.org/officeDocument/2006/relationships/hyperlink" Target="http://renovables.tulider.net/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1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85" workbookViewId="0">
      <selection pane="topLeft" activeCell="N7" activeCellId="0" sqref="N7"/>
    </sheetView>
  </sheetViews>
  <sheetFormatPr defaultRowHeight="15" zeroHeight="false" outlineLevelRow="0" outlineLevelCol="0"/>
  <cols>
    <col collapsed="false" customWidth="true" hidden="false" outlineLevel="0" max="4" min="1" style="1" width="11.4"/>
    <col collapsed="false" customWidth="true" hidden="false" outlineLevel="0" max="5" min="5" style="1" width="12.12"/>
    <col collapsed="false" customWidth="true" hidden="false" outlineLevel="0" max="19" min="6" style="1" width="11.4"/>
    <col collapsed="false" customWidth="true" hidden="false" outlineLevel="0" max="20" min="20" style="2" width="11.4"/>
    <col collapsed="false" customWidth="true" hidden="false" outlineLevel="0" max="257" min="21" style="1" width="11.4"/>
    <col collapsed="false" customWidth="true" hidden="false" outlineLevel="0" max="1025" min="258" style="0" width="11.4"/>
  </cols>
  <sheetData>
    <row r="1" s="3" customFormat="true" ht="15" hidden="false" customHeight="false" outlineLevel="0" collapsed="false">
      <c r="T1" s="4"/>
    </row>
    <row r="2" s="3" customFormat="true" ht="28.5" hidden="false" customHeight="false" outlineLevel="0" collapsed="false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T2" s="4"/>
    </row>
    <row r="3" s="3" customFormat="true" ht="18" hidden="false" customHeight="false" outlineLevel="0" collapsed="false">
      <c r="L3" s="7"/>
      <c r="T3" s="4"/>
    </row>
    <row r="4" s="3" customFormat="true" ht="21" hidden="false" customHeight="true" outlineLevel="0" collapsed="false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7"/>
      <c r="T4" s="4"/>
    </row>
    <row r="5" s="3" customFormat="true" ht="15" hidden="false" customHeight="false" outlineLevel="0" collapsed="false">
      <c r="T5" s="4"/>
    </row>
    <row r="6" s="3" customFormat="true" ht="36.75" hidden="false" customHeight="true" outlineLevel="0" collapsed="false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T6" s="4"/>
    </row>
    <row r="7" s="3" customFormat="true" ht="13.5" hidden="false" customHeight="true" outlineLevel="0" collapsed="false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</row>
    <row r="8" s="3" customFormat="true" ht="76.5" hidden="false" customHeight="true" outlineLevel="0" collapsed="false">
      <c r="A8" s="9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="13" customFormat="true" ht="63" hidden="false" customHeight="true" outlineLevel="0" collapsed="false">
      <c r="A9" s="12" t="s">
        <v>4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3" customFormat="true" ht="18" hidden="false" customHeight="tru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="14" customFormat="true" ht="60" hidden="false" customHeight="true" outlineLevel="0" collapsed="false">
      <c r="I11" s="15"/>
    </row>
    <row r="12" s="14" customFormat="true" ht="60" hidden="false" customHeight="true" outlineLevel="0" collapsed="false">
      <c r="I12" s="15"/>
    </row>
    <row r="13" s="3" customFormat="true" ht="15" hidden="false" customHeight="false" outlineLevel="0" collapsed="false">
      <c r="I13" s="4"/>
    </row>
    <row r="14" s="13" customFormat="true" ht="18" hidden="false" customHeight="false" outlineLevel="0" collapsed="false">
      <c r="H14" s="16"/>
    </row>
    <row r="15" s="3" customFormat="true" ht="15" hidden="false" customHeight="false" outlineLevel="0" collapsed="false">
      <c r="I15" s="4"/>
    </row>
    <row r="16" s="14" customFormat="true" ht="80.1" hidden="false" customHeight="true" outlineLevel="0" collapsed="false">
      <c r="I16" s="15"/>
    </row>
    <row r="17" s="14" customFormat="true" ht="39.95" hidden="false" customHeight="true" outlineLevel="0" collapsed="false">
      <c r="I17" s="15"/>
    </row>
    <row r="18" s="14" customFormat="true" ht="39.95" hidden="false" customHeight="true" outlineLevel="0" collapsed="false">
      <c r="I18" s="15"/>
    </row>
    <row r="19" s="3" customFormat="true" ht="15" hidden="false" customHeight="false" outlineLevel="0" collapsed="false">
      <c r="I19" s="4"/>
    </row>
    <row r="20" s="13" customFormat="true" ht="18" hidden="false" customHeight="false" outlineLevel="0" collapsed="false">
      <c r="H20" s="16"/>
    </row>
    <row r="21" s="17" customFormat="true" ht="8.25" hidden="false" customHeight="false" outlineLevel="0" collapsed="false"/>
    <row r="22" s="3" customFormat="true" ht="39.95" hidden="false" customHeight="true" outlineLevel="0" collapsed="false">
      <c r="A22" s="18"/>
      <c r="B22" s="18"/>
      <c r="C22" s="18"/>
      <c r="D22" s="18"/>
      <c r="H22" s="4"/>
    </row>
    <row r="23" s="17" customFormat="true" ht="12.75" hidden="false" customHeight="true" outlineLevel="0" collapsed="false"/>
    <row r="24" s="3" customFormat="true" ht="39.95" hidden="false" customHeight="true" outlineLevel="0" collapsed="false">
      <c r="H24" s="4"/>
    </row>
    <row r="25" s="3" customFormat="true" ht="12.75" hidden="false" customHeight="true" outlineLevel="0" collapsed="false">
      <c r="H25" s="4"/>
    </row>
    <row r="26" s="3" customFormat="true" ht="18" hidden="false" customHeight="true" outlineLevel="0" collapsed="false">
      <c r="H26" s="4"/>
    </row>
    <row r="27" s="17" customFormat="true" ht="8.25" hidden="false" customHeight="false" outlineLevel="0" collapsed="false"/>
    <row r="28" s="19" customFormat="true" ht="39.95" hidden="false" customHeight="true" outlineLevel="0" collapsed="false">
      <c r="H28" s="20"/>
    </row>
    <row r="29" s="17" customFormat="true" ht="11.25" hidden="false" customHeight="true" outlineLevel="0" collapsed="false">
      <c r="A29" s="21"/>
      <c r="B29" s="21"/>
      <c r="C29" s="21"/>
      <c r="D29" s="21"/>
      <c r="E29" s="21"/>
      <c r="F29" s="21"/>
      <c r="G29" s="22"/>
    </row>
    <row r="30" s="3" customFormat="true" ht="18" hidden="false" customHeight="true" outlineLevel="0" collapsed="false">
      <c r="A30" s="23"/>
      <c r="B30" s="23"/>
      <c r="C30" s="23"/>
      <c r="D30" s="23"/>
      <c r="E30" s="23"/>
      <c r="F30" s="24"/>
      <c r="G30" s="24"/>
      <c r="H30" s="24"/>
      <c r="I30" s="24"/>
      <c r="J30" s="24"/>
      <c r="S30" s="4"/>
    </row>
    <row r="31" s="17" customFormat="true" ht="8.25" hidden="false" customHeight="false" outlineLevel="0" collapsed="false">
      <c r="A31" s="21"/>
      <c r="B31" s="21"/>
      <c r="C31" s="21"/>
      <c r="D31" s="21"/>
      <c r="E31" s="21"/>
      <c r="F31" s="21"/>
      <c r="G31" s="22"/>
    </row>
    <row r="32" s="3" customFormat="true" ht="20.1" hidden="false" customHeight="true" outlineLevel="0" collapsed="false">
      <c r="A32" s="25"/>
      <c r="B32" s="23"/>
      <c r="C32" s="23"/>
      <c r="D32" s="23"/>
      <c r="E32" s="23"/>
      <c r="F32" s="26"/>
      <c r="G32" s="26"/>
      <c r="H32" s="26"/>
      <c r="I32" s="26"/>
      <c r="J32" s="26"/>
      <c r="K32" s="26"/>
      <c r="S32" s="4"/>
    </row>
    <row r="33" s="17" customFormat="true" ht="8.25" hidden="false" customHeight="false" outlineLevel="0" collapsed="false">
      <c r="A33" s="21"/>
      <c r="B33" s="21"/>
      <c r="C33" s="21"/>
      <c r="D33" s="21"/>
      <c r="E33" s="21"/>
      <c r="F33" s="21"/>
      <c r="G33" s="22"/>
    </row>
    <row r="34" s="3" customFormat="true" ht="20.1" hidden="false" customHeight="true" outlineLevel="0" collapsed="false">
      <c r="A34" s="25"/>
      <c r="B34" s="23"/>
      <c r="C34" s="23"/>
      <c r="D34" s="23"/>
      <c r="E34" s="23"/>
      <c r="F34" s="26"/>
      <c r="G34" s="26"/>
      <c r="H34" s="26"/>
      <c r="I34" s="26"/>
      <c r="J34" s="26"/>
      <c r="K34" s="26"/>
      <c r="S34" s="4"/>
    </row>
    <row r="35" s="3" customFormat="true" ht="15" hidden="false" customHeight="false" outlineLevel="0" collapsed="false">
      <c r="S35" s="4"/>
    </row>
    <row r="36" s="13" customFormat="true" ht="18" hidden="false" customHeight="false" outlineLevel="0" collapsed="false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8"/>
      <c r="S36" s="16"/>
    </row>
    <row r="37" s="17" customFormat="true" ht="8.25" hidden="false" customHeight="false" outlineLevel="0" collapsed="false">
      <c r="A37" s="21"/>
      <c r="B37" s="21"/>
      <c r="C37" s="21"/>
      <c r="D37" s="21"/>
      <c r="E37" s="21"/>
      <c r="F37" s="21"/>
      <c r="G37" s="22"/>
    </row>
    <row r="38" s="3" customFormat="true" ht="39.95" hidden="false" customHeight="true" outlineLevel="0" collapsed="false">
      <c r="A38" s="29"/>
      <c r="B38" s="23"/>
      <c r="C38" s="23"/>
      <c r="D38" s="23"/>
      <c r="E38" s="23"/>
      <c r="F38" s="26"/>
      <c r="G38" s="26"/>
      <c r="H38" s="26"/>
      <c r="I38" s="26"/>
      <c r="J38" s="26"/>
      <c r="K38" s="26"/>
      <c r="S38" s="4"/>
    </row>
    <row r="39" s="17" customFormat="true" ht="8.25" hidden="false" customHeight="false" outlineLevel="0" collapsed="false">
      <c r="A39" s="21"/>
      <c r="B39" s="21"/>
      <c r="C39" s="21"/>
      <c r="D39" s="21"/>
      <c r="E39" s="21"/>
      <c r="F39" s="21"/>
      <c r="G39" s="22"/>
    </row>
    <row r="40" s="3" customFormat="true" ht="80.1" hidden="false" customHeight="true" outlineLevel="0" collapsed="false">
      <c r="A40" s="29"/>
      <c r="B40" s="23"/>
      <c r="C40" s="23"/>
      <c r="D40" s="23"/>
      <c r="E40" s="23"/>
      <c r="F40" s="26"/>
      <c r="G40" s="26"/>
      <c r="H40" s="26"/>
      <c r="I40" s="26"/>
      <c r="J40" s="26"/>
      <c r="K40" s="26"/>
      <c r="S40" s="4"/>
    </row>
    <row r="41" s="17" customFormat="true" ht="8.25" hidden="false" customHeight="false" outlineLevel="0" collapsed="false">
      <c r="A41" s="21"/>
      <c r="B41" s="21"/>
      <c r="C41" s="21"/>
      <c r="D41" s="21"/>
      <c r="E41" s="21"/>
      <c r="F41" s="21"/>
      <c r="G41" s="22"/>
    </row>
    <row r="42" s="3" customFormat="true" ht="39.95" hidden="false" customHeight="true" outlineLevel="0" collapsed="false">
      <c r="A42" s="25"/>
      <c r="B42" s="25"/>
      <c r="C42" s="23"/>
      <c r="D42" s="23"/>
      <c r="E42" s="23"/>
      <c r="F42" s="26"/>
      <c r="G42" s="26"/>
      <c r="H42" s="26"/>
      <c r="I42" s="26"/>
      <c r="J42" s="26"/>
      <c r="K42" s="26"/>
      <c r="S42" s="4"/>
    </row>
    <row r="43" s="17" customFormat="true" ht="8.25" hidden="false" customHeight="false" outlineLevel="0" collapsed="false">
      <c r="A43" s="30"/>
      <c r="B43" s="30"/>
      <c r="C43" s="21"/>
      <c r="D43" s="21"/>
      <c r="E43" s="21"/>
      <c r="F43" s="21"/>
      <c r="G43" s="22"/>
    </row>
    <row r="44" s="3" customFormat="true" ht="39.95" hidden="false" customHeight="true" outlineLevel="0" collapsed="false">
      <c r="A44" s="25"/>
      <c r="B44" s="25"/>
      <c r="C44" s="23"/>
      <c r="D44" s="23"/>
      <c r="E44" s="23"/>
      <c r="F44" s="26"/>
      <c r="G44" s="26"/>
      <c r="H44" s="26"/>
      <c r="I44" s="26"/>
      <c r="J44" s="26"/>
      <c r="K44" s="26"/>
      <c r="S44" s="4"/>
    </row>
    <row r="45" s="3" customFormat="true" ht="15" hidden="false" customHeight="false" outlineLevel="0" collapsed="false">
      <c r="A45" s="19"/>
      <c r="B45" s="19"/>
      <c r="S45" s="4"/>
    </row>
    <row r="46" s="13" customFormat="true" ht="18" hidden="false" customHeight="false" outlineLevel="0" collapsed="false">
      <c r="A46" s="31"/>
      <c r="B46" s="31"/>
      <c r="C46" s="27"/>
      <c r="D46" s="27"/>
      <c r="E46" s="27"/>
      <c r="F46" s="27"/>
      <c r="G46" s="27"/>
      <c r="H46" s="27"/>
      <c r="I46" s="27"/>
      <c r="J46" s="27"/>
      <c r="K46" s="28"/>
      <c r="S46" s="16"/>
    </row>
    <row r="47" s="17" customFormat="true" ht="8.25" hidden="false" customHeight="false" outlineLevel="0" collapsed="false">
      <c r="A47" s="30"/>
      <c r="B47" s="30"/>
      <c r="C47" s="21"/>
      <c r="D47" s="21"/>
      <c r="E47" s="21"/>
      <c r="F47" s="21"/>
      <c r="G47" s="22"/>
    </row>
    <row r="48" s="3" customFormat="true" ht="39.95" hidden="false" customHeight="true" outlineLevel="0" collapsed="false">
      <c r="A48" s="25"/>
      <c r="B48" s="25"/>
      <c r="C48" s="23"/>
      <c r="D48" s="23"/>
      <c r="E48" s="32"/>
      <c r="F48" s="26"/>
      <c r="G48" s="26"/>
      <c r="H48" s="26"/>
      <c r="I48" s="26"/>
      <c r="J48" s="26"/>
      <c r="K48" s="26"/>
      <c r="S48" s="4"/>
    </row>
    <row r="49" s="17" customFormat="true" ht="8.25" hidden="false" customHeight="false" outlineLevel="0" collapsed="false">
      <c r="A49" s="30"/>
      <c r="B49" s="30"/>
      <c r="C49" s="21"/>
      <c r="D49" s="21"/>
      <c r="E49" s="21"/>
      <c r="F49" s="21"/>
      <c r="G49" s="22"/>
    </row>
    <row r="50" s="3" customFormat="true" ht="65.25" hidden="false" customHeight="true" outlineLevel="0" collapsed="false">
      <c r="A50" s="25"/>
      <c r="B50" s="25"/>
      <c r="C50" s="23"/>
      <c r="D50" s="23"/>
      <c r="E50" s="23"/>
      <c r="F50" s="26"/>
      <c r="G50" s="26"/>
      <c r="H50" s="26"/>
      <c r="I50" s="26"/>
      <c r="J50" s="26"/>
      <c r="K50" s="26"/>
      <c r="S50" s="4"/>
    </row>
    <row r="51" s="17" customFormat="true" ht="8.25" hidden="false" customHeight="false" outlineLevel="0" collapsed="false">
      <c r="A51" s="30"/>
      <c r="B51" s="30"/>
      <c r="C51" s="21"/>
      <c r="D51" s="21"/>
      <c r="E51" s="21"/>
      <c r="F51" s="21"/>
      <c r="G51" s="22"/>
    </row>
    <row r="52" s="3" customFormat="true" ht="20.1" hidden="false" customHeight="true" outlineLevel="0" collapsed="false">
      <c r="A52" s="29"/>
      <c r="B52" s="25"/>
      <c r="C52" s="23"/>
      <c r="D52" s="23"/>
      <c r="E52" s="23"/>
      <c r="F52" s="26"/>
      <c r="G52" s="26"/>
      <c r="H52" s="26"/>
      <c r="I52" s="26"/>
      <c r="J52" s="26"/>
      <c r="K52" s="26"/>
      <c r="S52" s="4"/>
    </row>
    <row r="53" s="17" customFormat="true" ht="8.25" hidden="false" customHeight="false" outlineLevel="0" collapsed="false">
      <c r="A53" s="30"/>
      <c r="B53" s="30"/>
      <c r="C53" s="21"/>
      <c r="D53" s="21"/>
      <c r="E53" s="21"/>
      <c r="F53" s="21"/>
      <c r="G53" s="22"/>
    </row>
    <row r="54" s="3" customFormat="true" ht="18" hidden="false" customHeight="true" outlineLevel="0" collapsed="false">
      <c r="A54" s="25"/>
      <c r="B54" s="25"/>
      <c r="C54" s="23"/>
      <c r="D54" s="23"/>
      <c r="E54" s="23"/>
      <c r="F54" s="24"/>
      <c r="G54" s="24"/>
      <c r="H54" s="24"/>
      <c r="I54" s="24"/>
      <c r="J54" s="24"/>
      <c r="S54" s="4"/>
    </row>
    <row r="55" s="17" customFormat="true" ht="8.25" hidden="false" customHeight="false" outlineLevel="0" collapsed="false">
      <c r="A55" s="30"/>
      <c r="B55" s="30"/>
      <c r="C55" s="21"/>
      <c r="D55" s="21"/>
      <c r="E55" s="21"/>
      <c r="F55" s="21"/>
      <c r="G55" s="22"/>
    </row>
    <row r="56" s="3" customFormat="true" ht="18" hidden="false" customHeight="true" outlineLevel="0" collapsed="false">
      <c r="A56" s="25"/>
      <c r="B56" s="25"/>
      <c r="C56" s="23"/>
      <c r="D56" s="23"/>
      <c r="E56" s="23"/>
      <c r="F56" s="24"/>
      <c r="G56" s="24"/>
      <c r="H56" s="24"/>
      <c r="I56" s="24"/>
      <c r="J56" s="24"/>
      <c r="S56" s="4"/>
    </row>
    <row r="57" s="17" customFormat="true" ht="8.25" hidden="false" customHeight="false" outlineLevel="0" collapsed="false">
      <c r="A57" s="30"/>
      <c r="B57" s="30"/>
      <c r="C57" s="21"/>
      <c r="D57" s="21"/>
      <c r="E57" s="21"/>
      <c r="F57" s="21"/>
      <c r="G57" s="22"/>
    </row>
    <row r="58" s="3" customFormat="true" ht="18" hidden="false" customHeight="true" outlineLevel="0" collapsed="false">
      <c r="A58" s="23"/>
      <c r="B58" s="23"/>
      <c r="C58" s="23"/>
      <c r="D58" s="23"/>
      <c r="E58" s="23"/>
      <c r="F58" s="24"/>
      <c r="G58" s="24"/>
      <c r="H58" s="24"/>
      <c r="I58" s="24"/>
      <c r="J58" s="24"/>
      <c r="S58" s="4"/>
    </row>
    <row r="59" s="3" customFormat="true" ht="15" hidden="false" customHeight="false" outlineLevel="0" collapsed="false">
      <c r="A59" s="23"/>
      <c r="B59" s="23"/>
      <c r="C59" s="23"/>
      <c r="D59" s="23"/>
      <c r="E59" s="23"/>
      <c r="F59" s="23"/>
      <c r="G59" s="33"/>
      <c r="S59" s="4"/>
    </row>
    <row r="60" s="3" customFormat="true" ht="18" hidden="false" customHeight="false" outlineLevel="0" collapsed="false">
      <c r="A60" s="34"/>
      <c r="B60" s="34"/>
      <c r="C60" s="23"/>
      <c r="D60" s="23"/>
      <c r="E60" s="23"/>
      <c r="F60" s="23"/>
      <c r="G60" s="33"/>
      <c r="S60" s="4"/>
    </row>
    <row r="61" s="3" customFormat="true" ht="35.25" hidden="false" customHeight="true" outlineLevel="0" collapsed="false">
      <c r="A61" s="35"/>
      <c r="B61" s="35"/>
      <c r="C61" s="23"/>
      <c r="D61" s="23"/>
      <c r="E61" s="23"/>
      <c r="F61" s="26"/>
      <c r="G61" s="26"/>
      <c r="H61" s="26"/>
      <c r="I61" s="26"/>
      <c r="J61" s="26"/>
      <c r="K61" s="26"/>
      <c r="S61" s="4"/>
    </row>
    <row r="62" s="3" customFormat="true" ht="11.25" hidden="false" customHeight="true" outlineLevel="0" collapsed="false">
      <c r="A62" s="35"/>
      <c r="B62" s="35"/>
      <c r="C62" s="23"/>
      <c r="D62" s="23"/>
      <c r="E62" s="23"/>
      <c r="F62" s="36"/>
      <c r="G62" s="36"/>
      <c r="H62" s="36"/>
      <c r="I62" s="36"/>
      <c r="J62" s="36"/>
      <c r="K62" s="37"/>
      <c r="S62" s="4"/>
    </row>
    <row r="63" s="3" customFormat="true" ht="36" hidden="false" customHeight="true" outlineLevel="0" collapsed="false">
      <c r="A63" s="35"/>
      <c r="B63" s="35"/>
      <c r="C63" s="23"/>
      <c r="D63" s="23"/>
      <c r="E63" s="23"/>
      <c r="F63" s="26"/>
      <c r="G63" s="26"/>
      <c r="H63" s="26"/>
      <c r="I63" s="26"/>
      <c r="J63" s="26"/>
      <c r="K63" s="26"/>
      <c r="S63" s="4"/>
    </row>
    <row r="64" s="3" customFormat="true" ht="11.25" hidden="false" customHeight="true" outlineLevel="0" collapsed="false">
      <c r="A64" s="35"/>
      <c r="B64" s="35"/>
      <c r="C64" s="23"/>
      <c r="D64" s="23"/>
      <c r="E64" s="23"/>
      <c r="F64" s="36"/>
      <c r="G64" s="36"/>
      <c r="H64" s="36"/>
      <c r="I64" s="36"/>
      <c r="J64" s="36"/>
      <c r="K64" s="37"/>
      <c r="S64" s="4"/>
    </row>
    <row r="65" s="3" customFormat="true" ht="23.25" hidden="false" customHeight="true" outlineLevel="0" collapsed="false">
      <c r="A65" s="38"/>
      <c r="B65" s="38"/>
      <c r="C65" s="23"/>
      <c r="D65" s="23"/>
      <c r="E65" s="23"/>
      <c r="F65" s="26"/>
      <c r="G65" s="26"/>
      <c r="H65" s="26"/>
      <c r="I65" s="26"/>
      <c r="J65" s="26"/>
      <c r="K65" s="26"/>
      <c r="S65" s="4"/>
    </row>
    <row r="66" s="3" customFormat="true" ht="11.25" hidden="false" customHeight="true" outlineLevel="0" collapsed="false">
      <c r="A66" s="39"/>
      <c r="B66" s="39"/>
      <c r="C66" s="23"/>
      <c r="D66" s="23"/>
      <c r="E66" s="23"/>
      <c r="F66" s="23"/>
      <c r="G66" s="33"/>
      <c r="S66" s="4"/>
    </row>
    <row r="67" s="3" customFormat="true" ht="18" hidden="false" customHeight="true" outlineLevel="0" collapsed="false">
      <c r="A67" s="40"/>
      <c r="B67" s="40"/>
      <c r="C67" s="23"/>
      <c r="D67" s="23"/>
      <c r="E67" s="23"/>
      <c r="F67" s="26"/>
      <c r="G67" s="26"/>
      <c r="H67" s="26"/>
      <c r="I67" s="26"/>
      <c r="J67" s="26"/>
      <c r="K67" s="26"/>
      <c r="S67" s="4"/>
    </row>
    <row r="68" s="3" customFormat="true" ht="11.25" hidden="false" customHeight="true" outlineLevel="0" collapsed="false">
      <c r="A68" s="39"/>
      <c r="B68" s="39"/>
      <c r="C68" s="23"/>
      <c r="D68" s="23"/>
      <c r="E68" s="23"/>
      <c r="F68" s="23"/>
      <c r="G68" s="33"/>
      <c r="S68" s="4"/>
    </row>
    <row r="69" s="3" customFormat="true" ht="18" hidden="false" customHeight="true" outlineLevel="0" collapsed="false">
      <c r="A69" s="35"/>
      <c r="B69" s="35"/>
      <c r="C69" s="23"/>
      <c r="D69" s="23"/>
      <c r="F69" s="26"/>
      <c r="G69" s="26"/>
      <c r="H69" s="26"/>
      <c r="I69" s="26"/>
      <c r="J69" s="26"/>
      <c r="K69" s="26"/>
      <c r="S69" s="4"/>
    </row>
    <row r="70" s="3" customFormat="true" ht="12" hidden="false" customHeight="true" outlineLevel="0" collapsed="false">
      <c r="A70" s="13"/>
      <c r="B70" s="13"/>
      <c r="T70" s="4"/>
    </row>
    <row r="71" s="3" customFormat="true" ht="18" hidden="false" customHeight="false" outlineLevel="0" collapsed="false">
      <c r="A71" s="41"/>
      <c r="B71" s="42"/>
      <c r="T71" s="4"/>
    </row>
    <row r="72" s="3" customFormat="true" ht="35.25" hidden="false" customHeight="true" outlineLevel="0" collapsed="false">
      <c r="A72" s="43"/>
      <c r="B72" s="43"/>
      <c r="F72" s="26"/>
      <c r="G72" s="26"/>
      <c r="H72" s="26"/>
      <c r="I72" s="26"/>
      <c r="J72" s="26"/>
      <c r="K72" s="26"/>
      <c r="T72" s="4"/>
    </row>
    <row r="73" s="3" customFormat="true" ht="11.25" hidden="false" customHeight="true" outlineLevel="0" collapsed="false">
      <c r="A73" s="39"/>
      <c r="B73" s="39"/>
      <c r="C73" s="23"/>
      <c r="D73" s="23"/>
      <c r="E73" s="23"/>
      <c r="F73" s="23"/>
      <c r="G73" s="33"/>
      <c r="S73" s="4"/>
    </row>
    <row r="74" s="3" customFormat="true" ht="18" hidden="false" customHeight="true" outlineLevel="0" collapsed="false">
      <c r="A74" s="43"/>
      <c r="B74" s="43"/>
      <c r="F74" s="26"/>
      <c r="G74" s="26"/>
      <c r="H74" s="26"/>
      <c r="I74" s="26"/>
      <c r="J74" s="26"/>
      <c r="K74" s="26"/>
      <c r="T74" s="4"/>
    </row>
    <row r="75" s="3" customFormat="true" ht="18" hidden="false" customHeight="false" outlineLevel="0" collapsed="false">
      <c r="A75" s="44"/>
      <c r="B75" s="44"/>
      <c r="T75" s="4"/>
    </row>
    <row r="76" s="3" customFormat="true" ht="18" hidden="false" customHeight="false" outlineLevel="0" collapsed="false">
      <c r="A76" s="13"/>
      <c r="B76" s="13"/>
      <c r="T76" s="4"/>
    </row>
    <row r="77" s="3" customFormat="true" ht="18" hidden="false" customHeight="false" outlineLevel="0" collapsed="false">
      <c r="A77" s="41"/>
      <c r="B77" s="42"/>
      <c r="T77" s="4"/>
    </row>
    <row r="78" s="3" customFormat="true" ht="33.75" hidden="false" customHeight="true" outlineLevel="0" collapsed="false">
      <c r="A78" s="43"/>
      <c r="B78" s="43"/>
      <c r="F78" s="26"/>
      <c r="G78" s="26"/>
      <c r="H78" s="26"/>
      <c r="I78" s="26"/>
      <c r="J78" s="26"/>
      <c r="K78" s="26"/>
      <c r="T78" s="4"/>
    </row>
    <row r="79" s="3" customFormat="true" ht="18" hidden="false" customHeight="false" outlineLevel="0" collapsed="false">
      <c r="A79" s="43"/>
      <c r="B79" s="43"/>
      <c r="T79" s="4"/>
    </row>
    <row r="80" s="3" customFormat="true" ht="37.5" hidden="false" customHeight="true" outlineLevel="0" collapsed="false">
      <c r="A80" s="43"/>
      <c r="B80" s="43"/>
      <c r="F80" s="26"/>
      <c r="G80" s="26"/>
      <c r="H80" s="26"/>
      <c r="I80" s="26"/>
      <c r="J80" s="26"/>
      <c r="K80" s="26"/>
      <c r="T80" s="4"/>
    </row>
    <row r="81" s="3" customFormat="true" ht="12.75" hidden="false" customHeight="true" outlineLevel="0" collapsed="false">
      <c r="A81" s="43"/>
      <c r="B81" s="43"/>
      <c r="T81" s="4"/>
    </row>
    <row r="82" s="3" customFormat="true" ht="33" hidden="false" customHeight="true" outlineLevel="0" collapsed="false">
      <c r="A82" s="43"/>
      <c r="B82" s="43"/>
      <c r="F82" s="26"/>
      <c r="G82" s="26"/>
      <c r="H82" s="26"/>
      <c r="I82" s="26"/>
      <c r="J82" s="26"/>
      <c r="K82" s="26"/>
      <c r="T82" s="4"/>
    </row>
    <row r="83" s="3" customFormat="true" ht="18" hidden="false" customHeight="false" outlineLevel="0" collapsed="false">
      <c r="A83" s="44"/>
      <c r="B83" s="44"/>
      <c r="T83" s="4"/>
    </row>
    <row r="84" s="3" customFormat="true" ht="18" hidden="false" customHeight="false" outlineLevel="0" collapsed="false">
      <c r="A84" s="13"/>
      <c r="B84" s="13"/>
      <c r="T84" s="4"/>
    </row>
    <row r="85" s="3" customFormat="true" ht="18" hidden="false" customHeight="false" outlineLevel="0" collapsed="false">
      <c r="A85" s="41"/>
      <c r="B85" s="42"/>
      <c r="T85" s="4"/>
    </row>
    <row r="86" s="3" customFormat="true" ht="54" hidden="false" customHeight="true" outlineLevel="0" collapsed="false">
      <c r="A86" s="43"/>
      <c r="B86" s="43"/>
      <c r="F86" s="26"/>
      <c r="G86" s="26"/>
      <c r="H86" s="26"/>
      <c r="I86" s="26"/>
      <c r="J86" s="26"/>
      <c r="K86" s="26"/>
      <c r="T86" s="4"/>
    </row>
    <row r="87" s="3" customFormat="true" ht="12.75" hidden="false" customHeight="true" outlineLevel="0" collapsed="false">
      <c r="A87" s="43"/>
      <c r="B87" s="43"/>
      <c r="T87" s="4"/>
    </row>
    <row r="88" s="3" customFormat="true" ht="18" hidden="false" customHeight="true" outlineLevel="0" collapsed="false">
      <c r="A88" s="43"/>
      <c r="B88" s="43"/>
      <c r="F88" s="26"/>
      <c r="G88" s="26"/>
      <c r="H88" s="26"/>
      <c r="I88" s="26"/>
      <c r="J88" s="26"/>
      <c r="K88" s="26"/>
      <c r="T88" s="4"/>
    </row>
    <row r="89" s="3" customFormat="true" ht="12.75" hidden="false" customHeight="true" outlineLevel="0" collapsed="false">
      <c r="A89" s="43"/>
      <c r="B89" s="43"/>
      <c r="T89" s="4"/>
    </row>
    <row r="90" s="3" customFormat="true" ht="18" hidden="false" customHeight="true" outlineLevel="0" collapsed="false">
      <c r="A90" s="44"/>
      <c r="B90" s="44"/>
      <c r="F90" s="26"/>
      <c r="G90" s="26"/>
      <c r="H90" s="26"/>
      <c r="I90" s="26"/>
      <c r="J90" s="26"/>
      <c r="K90" s="26"/>
      <c r="T90" s="4"/>
    </row>
    <row r="91" s="3" customFormat="true" ht="18" hidden="false" customHeight="false" outlineLevel="0" collapsed="false">
      <c r="A91" s="13"/>
      <c r="B91" s="13"/>
      <c r="T91" s="4"/>
    </row>
    <row r="92" s="3" customFormat="true" ht="18.75" hidden="false" customHeight="true" outlineLevel="0" collapsed="false">
      <c r="A92" s="41"/>
      <c r="B92" s="42"/>
      <c r="F92" s="26"/>
      <c r="G92" s="26"/>
      <c r="H92" s="26"/>
      <c r="I92" s="26"/>
      <c r="J92" s="26"/>
      <c r="K92" s="26"/>
      <c r="T92" s="4"/>
    </row>
    <row r="93" s="3" customFormat="true" ht="11.25" hidden="false" customHeight="true" outlineLevel="0" collapsed="false">
      <c r="A93" s="39"/>
      <c r="B93" s="39"/>
      <c r="C93" s="23"/>
      <c r="D93" s="23"/>
      <c r="E93" s="23"/>
      <c r="F93" s="23"/>
      <c r="G93" s="33"/>
      <c r="S93" s="4"/>
    </row>
    <row r="94" s="3" customFormat="true" ht="18" hidden="false" customHeight="true" outlineLevel="0" collapsed="false">
      <c r="A94" s="43"/>
      <c r="B94" s="43"/>
      <c r="F94" s="26"/>
      <c r="G94" s="26"/>
      <c r="H94" s="26"/>
      <c r="I94" s="26"/>
      <c r="J94" s="26"/>
      <c r="K94" s="26"/>
      <c r="T94" s="4"/>
    </row>
    <row r="95" s="3" customFormat="true" ht="11.25" hidden="false" customHeight="true" outlineLevel="0" collapsed="false">
      <c r="A95" s="39"/>
      <c r="B95" s="39"/>
      <c r="C95" s="23"/>
      <c r="D95" s="23"/>
      <c r="E95" s="23"/>
      <c r="F95" s="23"/>
      <c r="G95" s="33"/>
      <c r="S95" s="4"/>
    </row>
    <row r="96" s="3" customFormat="true" ht="18" hidden="false" customHeight="true" outlineLevel="0" collapsed="false">
      <c r="A96" s="43"/>
      <c r="B96" s="43"/>
      <c r="F96" s="26"/>
      <c r="G96" s="26"/>
      <c r="H96" s="26"/>
      <c r="I96" s="26"/>
      <c r="J96" s="26"/>
      <c r="K96" s="26"/>
      <c r="T96" s="4"/>
    </row>
    <row r="97" s="3" customFormat="true" ht="11.25" hidden="false" customHeight="true" outlineLevel="0" collapsed="false">
      <c r="A97" s="39"/>
      <c r="B97" s="39"/>
      <c r="C97" s="23"/>
      <c r="D97" s="23"/>
      <c r="E97" s="23"/>
      <c r="F97" s="23"/>
      <c r="G97" s="33"/>
      <c r="S97" s="4"/>
    </row>
    <row r="98" s="3" customFormat="true" ht="18" hidden="false" customHeight="true" outlineLevel="0" collapsed="false">
      <c r="A98" s="43"/>
      <c r="B98" s="45"/>
      <c r="F98" s="26"/>
      <c r="G98" s="26"/>
      <c r="H98" s="26"/>
      <c r="I98" s="26"/>
      <c r="J98" s="26"/>
      <c r="K98" s="26"/>
      <c r="T98" s="4"/>
    </row>
    <row r="99" s="3" customFormat="true" ht="11.25" hidden="false" customHeight="true" outlineLevel="0" collapsed="false">
      <c r="A99" s="39"/>
      <c r="B99" s="39"/>
      <c r="C99" s="23"/>
      <c r="D99" s="23"/>
      <c r="E99" s="23"/>
      <c r="F99" s="23"/>
      <c r="G99" s="33"/>
      <c r="S99" s="4"/>
    </row>
    <row r="100" s="3" customFormat="true" ht="55.5" hidden="false" customHeight="true" outlineLevel="0" collapsed="false">
      <c r="A100" s="44"/>
      <c r="B100" s="44"/>
      <c r="C100" s="44"/>
      <c r="D100" s="44"/>
      <c r="F100" s="26"/>
      <c r="G100" s="26"/>
      <c r="H100" s="26"/>
      <c r="I100" s="26"/>
      <c r="J100" s="26"/>
      <c r="K100" s="26"/>
      <c r="T100" s="4"/>
    </row>
    <row r="101" s="3" customFormat="true" ht="11.25" hidden="false" customHeight="true" outlineLevel="0" collapsed="false">
      <c r="A101" s="39"/>
      <c r="B101" s="39"/>
      <c r="C101" s="23"/>
      <c r="D101" s="23"/>
      <c r="E101" s="23"/>
      <c r="F101" s="23"/>
      <c r="G101" s="33"/>
      <c r="S101" s="4"/>
    </row>
    <row r="102" s="3" customFormat="true" ht="18" hidden="false" customHeight="true" outlineLevel="0" collapsed="false">
      <c r="A102" s="35"/>
      <c r="B102" s="35"/>
      <c r="F102" s="26"/>
      <c r="G102" s="26"/>
      <c r="H102" s="26"/>
      <c r="I102" s="26"/>
      <c r="J102" s="26"/>
      <c r="K102" s="26"/>
      <c r="T102" s="4"/>
    </row>
    <row r="103" s="3" customFormat="true" ht="11.25" hidden="false" customHeight="true" outlineLevel="0" collapsed="false">
      <c r="A103" s="39"/>
      <c r="B103" s="39"/>
      <c r="C103" s="23"/>
      <c r="D103" s="23"/>
      <c r="E103" s="23"/>
      <c r="F103" s="23"/>
      <c r="G103" s="33"/>
      <c r="S103" s="4"/>
    </row>
    <row r="104" s="3" customFormat="true" ht="58.5" hidden="false" customHeight="true" outlineLevel="0" collapsed="false">
      <c r="A104" s="46"/>
      <c r="B104" s="44"/>
      <c r="C104" s="44"/>
      <c r="D104" s="44"/>
      <c r="F104" s="26"/>
      <c r="G104" s="26"/>
      <c r="H104" s="26"/>
      <c r="I104" s="26"/>
      <c r="J104" s="26"/>
      <c r="K104" s="26"/>
      <c r="T104" s="4"/>
    </row>
    <row r="105" s="3" customFormat="true" ht="18" hidden="false" customHeight="false" outlineLevel="0" collapsed="false">
      <c r="A105" s="35"/>
      <c r="B105" s="35"/>
      <c r="T105" s="4"/>
    </row>
    <row r="106" s="3" customFormat="true" ht="18" hidden="false" customHeight="false" outlineLevel="0" collapsed="false">
      <c r="A106" s="41"/>
      <c r="B106" s="42"/>
      <c r="T106" s="4"/>
    </row>
    <row r="107" s="3" customFormat="true" ht="18" hidden="false" customHeight="true" outlineLevel="0" collapsed="false">
      <c r="A107" s="43"/>
      <c r="B107" s="43"/>
      <c r="F107" s="26"/>
      <c r="G107" s="26"/>
      <c r="H107" s="26"/>
      <c r="I107" s="26"/>
      <c r="J107" s="26"/>
      <c r="K107" s="26"/>
      <c r="T107" s="4"/>
    </row>
    <row r="108" s="3" customFormat="true" ht="18" hidden="false" customHeight="true" outlineLevel="0" collapsed="false">
      <c r="A108" s="47"/>
      <c r="B108" s="47"/>
      <c r="F108" s="26"/>
      <c r="G108" s="26"/>
      <c r="H108" s="26"/>
      <c r="I108" s="26"/>
      <c r="J108" s="26"/>
      <c r="K108" s="26"/>
      <c r="T108" s="4"/>
    </row>
    <row r="109" s="3" customFormat="true" ht="11.25" hidden="false" customHeight="true" outlineLevel="0" collapsed="false">
      <c r="A109" s="39"/>
      <c r="B109" s="39"/>
      <c r="C109" s="23"/>
      <c r="D109" s="23"/>
      <c r="E109" s="23"/>
      <c r="F109" s="23"/>
      <c r="G109" s="33"/>
      <c r="S109" s="4"/>
    </row>
    <row r="110" s="3" customFormat="true" ht="18" hidden="false" customHeight="true" outlineLevel="0" collapsed="false">
      <c r="A110" s="34"/>
      <c r="B110" s="44"/>
      <c r="C110" s="44"/>
      <c r="D110" s="44"/>
      <c r="F110" s="26"/>
      <c r="G110" s="26"/>
      <c r="H110" s="26"/>
      <c r="I110" s="26"/>
      <c r="J110" s="26"/>
      <c r="K110" s="26"/>
      <c r="T110" s="4"/>
    </row>
    <row r="111" s="3" customFormat="true" ht="18" hidden="false" customHeight="false" outlineLevel="0" collapsed="false">
      <c r="A111" s="13"/>
      <c r="B111" s="13"/>
      <c r="T111" s="4"/>
    </row>
    <row r="112" s="3" customFormat="true" ht="54.75" hidden="false" customHeight="true" outlineLevel="0" collapsed="false">
      <c r="A112" s="34"/>
      <c r="B112" s="44"/>
      <c r="C112" s="44"/>
      <c r="D112" s="44"/>
      <c r="F112" s="26"/>
      <c r="G112" s="26"/>
      <c r="H112" s="26"/>
      <c r="I112" s="26"/>
      <c r="J112" s="26"/>
      <c r="K112" s="26"/>
      <c r="T112" s="4"/>
    </row>
  </sheetData>
  <mergeCells count="41">
    <mergeCell ref="A6:K6"/>
    <mergeCell ref="A8:K8"/>
    <mergeCell ref="A9:K9"/>
    <mergeCell ref="A10:K10"/>
    <mergeCell ref="F30:J30"/>
    <mergeCell ref="F32:K32"/>
    <mergeCell ref="F34:K34"/>
    <mergeCell ref="F38:K38"/>
    <mergeCell ref="F40:K40"/>
    <mergeCell ref="F42:K42"/>
    <mergeCell ref="F44:K44"/>
    <mergeCell ref="F48:K48"/>
    <mergeCell ref="F50:K50"/>
    <mergeCell ref="F52:K52"/>
    <mergeCell ref="F54:J54"/>
    <mergeCell ref="F56:J56"/>
    <mergeCell ref="F58:J58"/>
    <mergeCell ref="F61:K61"/>
    <mergeCell ref="F63:K63"/>
    <mergeCell ref="F65:K65"/>
    <mergeCell ref="F67:K67"/>
    <mergeCell ref="F69:K69"/>
    <mergeCell ref="F72:K72"/>
    <mergeCell ref="F74:K74"/>
    <mergeCell ref="F78:K78"/>
    <mergeCell ref="F80:K80"/>
    <mergeCell ref="F82:K82"/>
    <mergeCell ref="F86:K86"/>
    <mergeCell ref="F88:K88"/>
    <mergeCell ref="F90:K90"/>
    <mergeCell ref="F92:K92"/>
    <mergeCell ref="F94:K94"/>
    <mergeCell ref="F96:K96"/>
    <mergeCell ref="F98:K98"/>
    <mergeCell ref="F100:K100"/>
    <mergeCell ref="F102:K102"/>
    <mergeCell ref="F104:K104"/>
    <mergeCell ref="F107:K107"/>
    <mergeCell ref="F108:K108"/>
    <mergeCell ref="F110:K110"/>
    <mergeCell ref="F112:K112"/>
  </mergeCells>
  <printOptions headings="false" gridLines="false" gridLinesSet="true" horizontalCentered="true" verticalCentered="true"/>
  <pageMargins left="0.8" right="0.7875" top="0.984027777777778" bottom="0.984027777777778" header="0.511805555555555" footer="0.511805555555555"/>
  <pageSetup paperSize="9" scale="5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20" man="true" max="65535" min="0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I194"/>
  <sheetViews>
    <sheetView showFormulas="false" showGridLines="true" showRowColHeaders="true" showZeros="true" rightToLeft="false" tabSelected="true" showOutlineSymbols="true" defaultGridColor="true" view="normal" topLeftCell="A4" colorId="64" zoomScale="75" zoomScaleNormal="75" zoomScalePageLayoutView="85" workbookViewId="0">
      <selection pane="topLeft" activeCell="G14" activeCellId="0" sqref="G14"/>
    </sheetView>
  </sheetViews>
  <sheetFormatPr defaultRowHeight="18" zeroHeight="false" outlineLevelRow="0" outlineLevelCol="0"/>
  <cols>
    <col collapsed="false" customWidth="true" hidden="false" outlineLevel="0" max="1" min="1" style="1" width="8.55"/>
    <col collapsed="false" customWidth="true" hidden="false" outlineLevel="0" max="3" min="2" style="1" width="8.13"/>
    <col collapsed="false" customWidth="true" hidden="false" outlineLevel="0" max="4" min="4" style="1" width="31.1"/>
    <col collapsed="false" customWidth="true" hidden="false" outlineLevel="0" max="5" min="5" style="1" width="25.67"/>
    <col collapsed="false" customWidth="true" hidden="false" outlineLevel="0" max="6" min="6" style="48" width="25.67"/>
    <col collapsed="false" customWidth="true" hidden="false" outlineLevel="0" max="10" min="7" style="1" width="25.67"/>
    <col collapsed="false" customWidth="true" hidden="false" outlineLevel="0" max="19" min="11" style="3" width="25.67"/>
    <col collapsed="false" customWidth="true" hidden="false" outlineLevel="0" max="34" min="20" style="1" width="25.67"/>
    <col collapsed="false" customWidth="true" hidden="false" outlineLevel="0" max="257" min="35" style="1" width="11.4"/>
    <col collapsed="false" customWidth="true" hidden="false" outlineLevel="0" max="1025" min="258" style="0" width="11.4"/>
  </cols>
  <sheetData>
    <row r="1" s="3" customFormat="true" ht="18" hidden="false" customHeight="false" outlineLevel="0" collapsed="false">
      <c r="A1" s="49"/>
      <c r="B1" s="49"/>
      <c r="C1" s="49"/>
      <c r="D1" s="49"/>
      <c r="E1" s="49"/>
      <c r="F1" s="50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="3" customFormat="true" ht="18" hidden="false" customHeight="false" outlineLevel="0" collapsed="false">
      <c r="A2" s="49"/>
      <c r="B2" s="49"/>
      <c r="C2" s="49"/>
      <c r="D2" s="49"/>
      <c r="E2" s="49"/>
      <c r="F2" s="50"/>
      <c r="G2" s="49"/>
      <c r="H2" s="49"/>
      <c r="I2" s="49"/>
      <c r="J2" s="49"/>
      <c r="K2" s="49"/>
      <c r="L2" s="51"/>
      <c r="M2" s="49"/>
      <c r="N2" s="49"/>
      <c r="O2" s="49"/>
      <c r="P2" s="49"/>
      <c r="Q2" s="49"/>
      <c r="R2" s="49"/>
      <c r="S2" s="49"/>
    </row>
    <row r="3" s="3" customFormat="true" ht="18" hidden="false" customHeight="false" outlineLevel="0" collapsed="false">
      <c r="A3" s="49"/>
      <c r="B3" s="49"/>
      <c r="C3" s="49"/>
      <c r="D3" s="49"/>
      <c r="E3" s="49"/>
      <c r="F3" s="50"/>
      <c r="G3" s="49"/>
      <c r="H3" s="49"/>
      <c r="I3" s="49"/>
      <c r="J3" s="49"/>
      <c r="K3" s="49"/>
      <c r="L3" s="52"/>
      <c r="M3" s="49"/>
      <c r="N3" s="49"/>
      <c r="O3" s="49"/>
      <c r="P3" s="49"/>
      <c r="Q3" s="49"/>
      <c r="R3" s="49"/>
      <c r="S3" s="49"/>
    </row>
    <row r="4" s="3" customFormat="true" ht="18" hidden="false" customHeight="false" outlineLevel="0" collapsed="false">
      <c r="A4" s="49"/>
      <c r="B4" s="49"/>
      <c r="C4" s="49"/>
      <c r="D4" s="49"/>
      <c r="E4" s="49"/>
      <c r="F4" s="50"/>
      <c r="G4" s="49"/>
      <c r="H4" s="49"/>
      <c r="I4" s="49"/>
      <c r="J4" s="49"/>
      <c r="K4" s="49"/>
      <c r="L4" s="52"/>
      <c r="M4" s="49"/>
      <c r="N4" s="49"/>
      <c r="O4" s="49"/>
      <c r="P4" s="49"/>
      <c r="Q4" s="49"/>
      <c r="R4" s="49"/>
      <c r="S4" s="49"/>
    </row>
    <row r="5" s="3" customFormat="true" ht="18" hidden="false" customHeight="false" outlineLevel="0" collapsed="false">
      <c r="A5" s="49"/>
      <c r="B5" s="49"/>
      <c r="C5" s="49"/>
      <c r="D5" s="49"/>
      <c r="E5" s="49"/>
      <c r="F5" s="50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="3" customFormat="true" ht="18" hidden="false" customHeight="false" outlineLevel="0" collapsed="false">
      <c r="A6" s="49"/>
      <c r="B6" s="49"/>
      <c r="C6" s="49"/>
      <c r="D6" s="49"/>
      <c r="E6" s="49"/>
      <c r="F6" s="50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="3" customFormat="true" ht="27" hidden="false" customHeight="false" outlineLevel="0" collapsed="false">
      <c r="A7" s="53" t="s">
        <v>5</v>
      </c>
      <c r="B7" s="53"/>
      <c r="C7" s="53"/>
      <c r="D7" s="53"/>
      <c r="E7" s="53"/>
      <c r="F7" s="54"/>
      <c r="G7" s="53"/>
      <c r="H7" s="53"/>
      <c r="I7" s="53"/>
      <c r="J7" s="53"/>
      <c r="K7" s="53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</row>
    <row r="8" s="3" customFormat="true" ht="15" hidden="false" customHeight="true" outlineLevel="0" collapsed="false">
      <c r="A8" s="56"/>
      <c r="B8" s="56"/>
      <c r="C8" s="56"/>
      <c r="D8" s="56"/>
      <c r="E8" s="56"/>
      <c r="F8" s="57"/>
      <c r="G8" s="56"/>
      <c r="H8" s="56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</row>
    <row r="9" s="13" customFormat="true" ht="15" hidden="false" customHeight="true" outlineLevel="0" collapsed="false">
      <c r="A9" s="58" t="s">
        <v>6</v>
      </c>
      <c r="B9" s="59"/>
      <c r="C9" s="59"/>
      <c r="D9" s="59"/>
      <c r="E9" s="59"/>
      <c r="F9" s="60"/>
      <c r="G9" s="59"/>
      <c r="H9" s="59"/>
      <c r="I9" s="61"/>
      <c r="J9" s="61"/>
      <c r="K9" s="62"/>
      <c r="L9" s="63"/>
      <c r="M9" s="63"/>
      <c r="N9" s="63"/>
      <c r="O9" s="63"/>
      <c r="P9" s="63"/>
      <c r="Q9" s="63"/>
      <c r="R9" s="63"/>
      <c r="S9" s="64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</row>
    <row r="10" s="17" customFormat="true" ht="15" hidden="false" customHeight="true" outlineLevel="0" collapsed="false">
      <c r="A10" s="65"/>
      <c r="B10" s="66"/>
      <c r="C10" s="67"/>
      <c r="D10" s="68" t="s">
        <v>7</v>
      </c>
      <c r="E10" s="69"/>
      <c r="F10" s="70" t="s">
        <v>8</v>
      </c>
      <c r="G10" s="65"/>
      <c r="H10" s="65"/>
      <c r="I10" s="71"/>
      <c r="J10" s="71"/>
      <c r="K10" s="72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</row>
    <row r="11" s="3" customFormat="true" ht="15" hidden="false" customHeight="true" outlineLevel="0" collapsed="false">
      <c r="A11" s="74"/>
      <c r="B11" s="75"/>
      <c r="C11" s="75"/>
      <c r="D11" s="76"/>
      <c r="E11" s="77"/>
      <c r="F11" s="78"/>
      <c r="G11" s="79"/>
      <c r="H11" s="79"/>
      <c r="I11" s="80"/>
      <c r="J11" s="80"/>
      <c r="K11" s="81"/>
      <c r="L11" s="55"/>
      <c r="M11" s="55"/>
      <c r="N11" s="55"/>
      <c r="O11" s="55"/>
      <c r="P11" s="55"/>
      <c r="Q11" s="55"/>
      <c r="R11" s="55"/>
      <c r="S11" s="82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</row>
    <row r="12" s="3" customFormat="true" ht="15" hidden="false" customHeight="true" outlineLevel="0" collapsed="false">
      <c r="A12" s="76"/>
      <c r="B12" s="75"/>
      <c r="C12" s="75"/>
      <c r="D12" s="75"/>
      <c r="E12" s="83"/>
      <c r="F12" s="78" t="s">
        <v>9</v>
      </c>
      <c r="G12" s="79"/>
      <c r="H12" s="79"/>
      <c r="I12" s="80"/>
      <c r="J12" s="80"/>
      <c r="K12" s="81"/>
      <c r="L12" s="55"/>
      <c r="M12" s="55"/>
      <c r="N12" s="55"/>
      <c r="O12" s="55"/>
      <c r="P12" s="55"/>
      <c r="Q12" s="55"/>
      <c r="R12" s="55"/>
      <c r="S12" s="82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="17" customFormat="true" ht="15" hidden="false" customHeight="true" outlineLevel="0" collapsed="false">
      <c r="A13" s="65"/>
      <c r="B13" s="66"/>
      <c r="C13" s="66"/>
      <c r="D13" s="84" t="s">
        <v>10</v>
      </c>
      <c r="E13" s="85" t="n">
        <v>35</v>
      </c>
      <c r="F13" s="86" t="s">
        <v>11</v>
      </c>
      <c r="G13" s="65"/>
      <c r="H13" s="87"/>
      <c r="I13" s="72"/>
      <c r="J13" s="72"/>
      <c r="K13" s="72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</row>
    <row r="14" s="3" customFormat="true" ht="15" hidden="false" customHeight="true" outlineLevel="0" collapsed="false">
      <c r="A14" s="74"/>
      <c r="B14" s="66"/>
      <c r="C14" s="66"/>
      <c r="D14" s="88" t="s">
        <v>12</v>
      </c>
      <c r="E14" s="89" t="n">
        <f aca="false">E13*1.1*1000</f>
        <v>38500</v>
      </c>
      <c r="F14" s="86" t="s">
        <v>13</v>
      </c>
      <c r="G14" s="79"/>
      <c r="H14" s="56"/>
      <c r="I14" s="81"/>
      <c r="J14" s="81"/>
      <c r="K14" s="81"/>
      <c r="L14" s="55"/>
      <c r="M14" s="55"/>
      <c r="N14" s="55"/>
      <c r="O14" s="55"/>
      <c r="P14" s="55"/>
      <c r="Q14" s="55"/>
      <c r="R14" s="55"/>
      <c r="S14" s="82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="3" customFormat="true" ht="15" hidden="false" customHeight="true" outlineLevel="0" collapsed="false">
      <c r="A15" s="74"/>
      <c r="B15" s="75"/>
      <c r="C15" s="75"/>
      <c r="D15" s="84" t="s">
        <v>14</v>
      </c>
      <c r="E15" s="90" t="n">
        <v>5.4</v>
      </c>
      <c r="F15" s="86" t="s">
        <v>15</v>
      </c>
      <c r="G15" s="79"/>
      <c r="H15" s="56"/>
      <c r="I15" s="81"/>
      <c r="J15" s="81"/>
      <c r="K15" s="81"/>
      <c r="L15" s="55"/>
      <c r="M15" s="55"/>
      <c r="N15" s="55"/>
      <c r="O15" s="55"/>
      <c r="P15" s="55"/>
      <c r="Q15" s="55"/>
      <c r="R15" s="55"/>
      <c r="S15" s="82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="3" customFormat="true" ht="15" hidden="false" customHeight="true" outlineLevel="0" collapsed="false">
      <c r="A16" s="74"/>
      <c r="B16" s="75"/>
      <c r="C16" s="75"/>
      <c r="D16" s="88" t="s">
        <v>16</v>
      </c>
      <c r="E16" s="91" t="n">
        <f aca="false">(E14*E15)*365</f>
        <v>75883500</v>
      </c>
      <c r="F16" s="86" t="s">
        <v>17</v>
      </c>
      <c r="G16" s="79"/>
      <c r="H16" s="56"/>
      <c r="I16" s="81"/>
      <c r="J16" s="92"/>
      <c r="K16" s="81"/>
      <c r="L16" s="55"/>
      <c r="M16" s="55"/>
      <c r="N16" s="55"/>
      <c r="O16" s="55"/>
      <c r="P16" s="55"/>
      <c r="Q16" s="55"/>
      <c r="R16" s="55"/>
      <c r="S16" s="82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="3" customFormat="true" ht="15" hidden="false" customHeight="true" outlineLevel="0" collapsed="false">
      <c r="A17" s="93"/>
      <c r="B17" s="75"/>
      <c r="C17" s="75"/>
      <c r="D17" s="75"/>
      <c r="E17" s="94"/>
      <c r="F17" s="86"/>
      <c r="G17" s="79"/>
      <c r="H17" s="56"/>
      <c r="I17" s="81"/>
      <c r="J17" s="81"/>
      <c r="K17" s="81"/>
      <c r="L17" s="55"/>
      <c r="M17" s="55"/>
      <c r="N17" s="55"/>
      <c r="O17" s="55"/>
      <c r="P17" s="55"/>
      <c r="Q17" s="55"/>
      <c r="R17" s="55"/>
      <c r="S17" s="82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="3" customFormat="true" ht="15" hidden="false" customHeight="true" outlineLevel="0" collapsed="false">
      <c r="A18" s="74"/>
      <c r="B18" s="75"/>
      <c r="C18" s="75"/>
      <c r="D18" s="84" t="s">
        <v>18</v>
      </c>
      <c r="E18" s="95" t="n">
        <f aca="false">E16*E30</f>
        <v>2276505</v>
      </c>
      <c r="F18" s="86"/>
      <c r="G18" s="79"/>
      <c r="H18" s="56"/>
      <c r="I18" s="81"/>
      <c r="J18" s="92"/>
      <c r="K18" s="81"/>
      <c r="L18" s="55"/>
      <c r="M18" s="55"/>
      <c r="N18" s="55"/>
      <c r="O18" s="55"/>
      <c r="P18" s="55"/>
      <c r="Q18" s="55"/>
      <c r="R18" s="55"/>
      <c r="S18" s="82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19" s="3" customFormat="true" ht="15" hidden="false" customHeight="true" outlineLevel="0" collapsed="false">
      <c r="A19" s="96"/>
      <c r="B19" s="75"/>
      <c r="C19" s="75"/>
      <c r="D19" s="75"/>
      <c r="E19" s="97"/>
      <c r="F19" s="86"/>
      <c r="G19" s="79"/>
      <c r="H19" s="56"/>
      <c r="I19" s="81"/>
      <c r="J19" s="92"/>
      <c r="K19" s="81"/>
      <c r="L19" s="55"/>
      <c r="M19" s="55"/>
      <c r="N19" s="55"/>
      <c r="O19" s="55"/>
      <c r="P19" s="55"/>
      <c r="Q19" s="55"/>
      <c r="R19" s="55"/>
      <c r="S19" s="82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</row>
    <row r="20" s="13" customFormat="true" ht="15" hidden="false" customHeight="true" outlineLevel="0" collapsed="false">
      <c r="A20" s="98"/>
      <c r="B20" s="99"/>
      <c r="C20" s="99"/>
      <c r="D20" s="100" t="s">
        <v>19</v>
      </c>
      <c r="E20" s="96"/>
      <c r="F20" s="99"/>
      <c r="G20" s="98"/>
      <c r="H20" s="101"/>
      <c r="I20" s="62"/>
      <c r="J20" s="62"/>
      <c r="K20" s="62"/>
      <c r="L20" s="63"/>
      <c r="M20" s="63"/>
      <c r="N20" s="63"/>
      <c r="O20" s="63"/>
      <c r="P20" s="63"/>
      <c r="Q20" s="63"/>
      <c r="R20" s="63"/>
      <c r="S20" s="64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</row>
    <row r="21" s="17" customFormat="true" ht="15" hidden="false" customHeight="true" outlineLevel="0" collapsed="false">
      <c r="A21" s="93"/>
      <c r="B21" s="66"/>
      <c r="C21" s="66"/>
      <c r="D21" s="66"/>
      <c r="E21" s="66"/>
      <c r="F21" s="78"/>
      <c r="G21" s="65"/>
      <c r="H21" s="87"/>
      <c r="I21" s="72"/>
      <c r="J21" s="72"/>
      <c r="K21" s="72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</row>
    <row r="22" s="3" customFormat="true" ht="15" hidden="false" customHeight="true" outlineLevel="0" collapsed="false">
      <c r="A22" s="79"/>
      <c r="B22" s="79"/>
      <c r="C22" s="79"/>
      <c r="D22" s="102" t="s">
        <v>20</v>
      </c>
      <c r="E22" s="103" t="n">
        <v>280</v>
      </c>
      <c r="F22" s="78" t="s">
        <v>21</v>
      </c>
      <c r="G22" s="79"/>
      <c r="H22" s="79"/>
      <c r="I22" s="81"/>
      <c r="J22" s="81"/>
      <c r="K22" s="81"/>
      <c r="L22" s="55"/>
      <c r="M22" s="55"/>
      <c r="N22" s="55"/>
      <c r="O22" s="55"/>
      <c r="P22" s="55"/>
      <c r="Q22" s="55"/>
      <c r="R22" s="55"/>
      <c r="S22" s="82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</row>
    <row r="23" s="3" customFormat="true" ht="15" hidden="false" customHeight="true" outlineLevel="0" collapsed="false">
      <c r="A23" s="79"/>
      <c r="B23" s="79"/>
      <c r="C23" s="79"/>
      <c r="D23" s="102" t="s">
        <v>22</v>
      </c>
      <c r="E23" s="104" t="n">
        <f aca="false">ROUNDUP((E13*1000000)/E22,0)</f>
        <v>125000</v>
      </c>
      <c r="F23" s="105" t="s">
        <v>22</v>
      </c>
      <c r="G23" s="79"/>
      <c r="H23" s="79"/>
      <c r="I23" s="81"/>
      <c r="J23" s="81"/>
      <c r="K23" s="81"/>
      <c r="L23" s="55"/>
      <c r="M23" s="55"/>
      <c r="N23" s="55"/>
      <c r="O23" s="55"/>
      <c r="P23" s="55"/>
      <c r="Q23" s="55"/>
      <c r="R23" s="55"/>
      <c r="S23" s="82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="17" customFormat="true" ht="15" hidden="false" customHeight="true" outlineLevel="0" collapsed="false">
      <c r="A24" s="65"/>
      <c r="B24" s="65"/>
      <c r="C24" s="65"/>
      <c r="D24" s="102" t="s">
        <v>23</v>
      </c>
      <c r="E24" s="106" t="n">
        <f aca="false">E14+(E14*20/100)</f>
        <v>46200</v>
      </c>
      <c r="F24" s="107" t="s">
        <v>24</v>
      </c>
      <c r="G24" s="65"/>
      <c r="H24" s="65"/>
      <c r="I24" s="72"/>
      <c r="J24" s="72"/>
      <c r="K24" s="72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</row>
    <row r="25" s="3" customFormat="true" ht="15" hidden="false" customHeight="true" outlineLevel="0" collapsed="false">
      <c r="A25" s="79"/>
      <c r="B25" s="79"/>
      <c r="C25" s="79"/>
      <c r="D25" s="79"/>
      <c r="E25" s="79"/>
      <c r="F25" s="79"/>
      <c r="G25" s="79"/>
      <c r="H25" s="79"/>
      <c r="I25" s="81"/>
      <c r="J25" s="81"/>
      <c r="K25" s="81"/>
      <c r="L25" s="55"/>
      <c r="M25" s="55"/>
      <c r="N25" s="55"/>
      <c r="O25" s="55"/>
      <c r="P25" s="55"/>
      <c r="Q25" s="55"/>
      <c r="R25" s="55"/>
      <c r="S25" s="82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</row>
    <row r="26" s="17" customFormat="true" ht="15" hidden="false" customHeight="true" outlineLevel="0" collapsed="false">
      <c r="A26" s="65"/>
      <c r="B26" s="65"/>
      <c r="C26" s="65"/>
      <c r="D26" s="65"/>
      <c r="E26" s="65"/>
      <c r="F26" s="65"/>
      <c r="G26" s="65"/>
      <c r="H26" s="65"/>
      <c r="I26" s="72"/>
      <c r="J26" s="72"/>
      <c r="K26" s="72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</row>
    <row r="27" s="3" customFormat="true" ht="15" hidden="false" customHeight="true" outlineLevel="0" collapsed="false">
      <c r="A27" s="79"/>
      <c r="B27" s="56"/>
      <c r="C27" s="56"/>
      <c r="D27" s="108" t="s">
        <v>25</v>
      </c>
      <c r="E27" s="66"/>
      <c r="F27" s="109"/>
      <c r="G27" s="79"/>
      <c r="H27" s="56"/>
      <c r="I27" s="81"/>
      <c r="J27" s="81"/>
      <c r="K27" s="81"/>
      <c r="L27" s="55"/>
      <c r="M27" s="55"/>
      <c r="N27" s="55"/>
      <c r="O27" s="55"/>
      <c r="P27" s="55"/>
      <c r="Q27" s="55"/>
      <c r="R27" s="55"/>
      <c r="S27" s="82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</row>
    <row r="28" s="17" customFormat="true" ht="15" hidden="false" customHeight="true" outlineLevel="0" collapsed="false">
      <c r="A28" s="65"/>
      <c r="B28" s="75"/>
      <c r="C28" s="75"/>
      <c r="D28" s="93" t="s">
        <v>26</v>
      </c>
      <c r="E28" s="110" t="n">
        <v>25</v>
      </c>
      <c r="F28" s="86" t="s">
        <v>27</v>
      </c>
      <c r="G28" s="65"/>
      <c r="H28" s="56"/>
      <c r="I28" s="72"/>
      <c r="J28" s="72"/>
      <c r="K28" s="72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</row>
    <row r="29" s="3" customFormat="true" ht="15" hidden="false" customHeight="true" outlineLevel="0" collapsed="false">
      <c r="A29" s="93"/>
      <c r="B29" s="75"/>
      <c r="C29" s="75"/>
      <c r="D29" s="75"/>
      <c r="E29" s="75"/>
      <c r="F29" s="86"/>
      <c r="G29" s="79"/>
      <c r="H29" s="87"/>
      <c r="I29" s="81"/>
      <c r="J29" s="81"/>
      <c r="K29" s="81"/>
      <c r="L29" s="55"/>
      <c r="M29" s="55"/>
      <c r="N29" s="55"/>
      <c r="O29" s="55"/>
      <c r="P29" s="55"/>
      <c r="Q29" s="55"/>
      <c r="R29" s="55"/>
      <c r="S29" s="82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0" s="3" customFormat="true" ht="15" hidden="false" customHeight="true" outlineLevel="0" collapsed="false">
      <c r="A30" s="79"/>
      <c r="B30" s="75"/>
      <c r="C30" s="75"/>
      <c r="D30" s="93" t="s">
        <v>28</v>
      </c>
      <c r="E30" s="110" t="n">
        <v>0.03</v>
      </c>
      <c r="F30" s="86" t="s">
        <v>29</v>
      </c>
      <c r="G30" s="79"/>
      <c r="H30" s="56"/>
      <c r="I30" s="81"/>
      <c r="J30" s="81"/>
      <c r="K30" s="81"/>
      <c r="L30" s="55"/>
      <c r="M30" s="55"/>
      <c r="N30" s="55"/>
      <c r="O30" s="55"/>
      <c r="P30" s="55"/>
      <c r="Q30" s="55"/>
      <c r="R30" s="55"/>
      <c r="S30" s="82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</row>
    <row r="31" s="13" customFormat="true" ht="15" hidden="false" customHeight="true" outlineLevel="0" collapsed="false">
      <c r="A31" s="93"/>
      <c r="B31" s="75"/>
      <c r="C31" s="75"/>
      <c r="D31" s="75"/>
      <c r="E31" s="75"/>
      <c r="F31" s="86"/>
      <c r="G31" s="98"/>
      <c r="H31" s="87"/>
      <c r="I31" s="62"/>
      <c r="J31" s="62"/>
      <c r="K31" s="62"/>
      <c r="L31" s="63"/>
      <c r="M31" s="63"/>
      <c r="N31" s="63"/>
      <c r="O31" s="63"/>
      <c r="P31" s="63"/>
      <c r="Q31" s="63"/>
      <c r="R31" s="63"/>
      <c r="S31" s="64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</row>
    <row r="32" s="17" customFormat="true" ht="15" hidden="false" customHeight="true" outlineLevel="0" collapsed="false">
      <c r="A32" s="65"/>
      <c r="B32" s="75"/>
      <c r="C32" s="75"/>
      <c r="D32" s="93" t="s">
        <v>30</v>
      </c>
      <c r="E32" s="110" t="n">
        <v>0.5</v>
      </c>
      <c r="F32" s="86" t="s">
        <v>31</v>
      </c>
      <c r="G32" s="65"/>
      <c r="H32" s="56"/>
      <c r="I32" s="72"/>
      <c r="J32" s="72"/>
      <c r="K32" s="72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</row>
    <row r="33" s="3" customFormat="true" ht="15" hidden="false" customHeight="true" outlineLevel="0" collapsed="false">
      <c r="A33" s="93"/>
      <c r="B33" s="75"/>
      <c r="C33" s="75"/>
      <c r="D33" s="75"/>
      <c r="E33" s="75"/>
      <c r="F33" s="86"/>
      <c r="G33" s="79"/>
      <c r="H33" s="87"/>
      <c r="I33" s="81"/>
      <c r="J33" s="81"/>
      <c r="K33" s="81"/>
      <c r="L33" s="55"/>
      <c r="M33" s="55"/>
      <c r="N33" s="55"/>
      <c r="O33" s="55"/>
      <c r="P33" s="55"/>
      <c r="Q33" s="55"/>
      <c r="R33" s="55"/>
      <c r="S33" s="82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</row>
    <row r="34" s="17" customFormat="true" ht="15" hidden="false" customHeight="true" outlineLevel="0" collapsed="false">
      <c r="A34" s="65"/>
      <c r="B34" s="75"/>
      <c r="C34" s="75"/>
      <c r="D34" s="93" t="s">
        <v>32</v>
      </c>
      <c r="E34" s="110" t="n">
        <v>1.1</v>
      </c>
      <c r="F34" s="86" t="s">
        <v>31</v>
      </c>
      <c r="G34" s="65"/>
      <c r="H34" s="56"/>
      <c r="I34" s="72"/>
      <c r="J34" s="72"/>
      <c r="K34" s="72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</row>
    <row r="35" s="3" customFormat="true" ht="15" hidden="false" customHeight="true" outlineLevel="0" collapsed="false">
      <c r="A35" s="56"/>
      <c r="B35" s="56"/>
      <c r="C35" s="56"/>
      <c r="D35" s="56"/>
      <c r="E35" s="56"/>
      <c r="F35" s="66"/>
      <c r="G35" s="56"/>
      <c r="H35" s="56"/>
      <c r="I35" s="81"/>
      <c r="J35" s="81"/>
      <c r="K35" s="81"/>
      <c r="L35" s="55"/>
      <c r="M35" s="55"/>
      <c r="N35" s="55"/>
      <c r="O35" s="55"/>
      <c r="P35" s="55"/>
      <c r="Q35" s="55"/>
      <c r="R35" s="55"/>
      <c r="S35" s="82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</row>
    <row r="36" s="17" customFormat="true" ht="15" hidden="false" customHeight="true" outlineLevel="0" collapsed="false">
      <c r="A36" s="65"/>
      <c r="B36" s="99"/>
      <c r="C36" s="99"/>
      <c r="D36" s="100" t="s">
        <v>33</v>
      </c>
      <c r="E36" s="99"/>
      <c r="F36" s="96"/>
      <c r="G36" s="99"/>
      <c r="H36" s="101"/>
      <c r="I36" s="72"/>
      <c r="J36" s="72"/>
      <c r="K36" s="72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</row>
    <row r="37" s="3" customFormat="true" ht="15" hidden="false" customHeight="true" outlineLevel="0" collapsed="false">
      <c r="A37" s="74"/>
      <c r="B37" s="75"/>
      <c r="C37" s="75"/>
      <c r="D37" s="93" t="s">
        <v>34</v>
      </c>
      <c r="E37" s="110" t="n">
        <v>0.6</v>
      </c>
      <c r="F37" s="86"/>
      <c r="G37" s="87"/>
      <c r="H37" s="79"/>
      <c r="I37" s="81"/>
      <c r="J37" s="81"/>
      <c r="K37" s="81"/>
      <c r="L37" s="55"/>
      <c r="M37" s="55"/>
      <c r="N37" s="55"/>
      <c r="O37" s="55"/>
      <c r="P37" s="55"/>
      <c r="Q37" s="55"/>
      <c r="R37" s="55"/>
      <c r="S37" s="82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</row>
    <row r="38" s="17" customFormat="true" ht="15" hidden="false" customHeight="true" outlineLevel="0" collapsed="false">
      <c r="A38" s="65"/>
      <c r="B38" s="75"/>
      <c r="C38" s="75"/>
      <c r="D38" s="111" t="s">
        <v>35</v>
      </c>
      <c r="E38" s="112" t="n">
        <f aca="false">E14*E37*1000</f>
        <v>23100000</v>
      </c>
      <c r="F38" s="86" t="s">
        <v>29</v>
      </c>
      <c r="G38" s="56"/>
      <c r="H38" s="65"/>
      <c r="I38" s="72"/>
      <c r="J38" s="72"/>
      <c r="K38" s="72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="3" customFormat="true" ht="15" hidden="false" customHeight="true" outlineLevel="0" collapsed="false">
      <c r="A39" s="74"/>
      <c r="B39" s="75"/>
      <c r="C39" s="75"/>
      <c r="D39" s="113" t="s">
        <v>36</v>
      </c>
      <c r="E39" s="110" t="n">
        <v>40</v>
      </c>
      <c r="F39" s="114"/>
      <c r="G39" s="87"/>
      <c r="H39" s="79"/>
      <c r="I39" s="81"/>
      <c r="J39" s="81"/>
      <c r="K39" s="81"/>
      <c r="L39" s="55"/>
      <c r="M39" s="55"/>
      <c r="N39" s="55"/>
      <c r="O39" s="55"/>
      <c r="P39" s="55"/>
      <c r="Q39" s="55"/>
      <c r="R39" s="55"/>
      <c r="S39" s="82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</row>
    <row r="40" s="3" customFormat="true" ht="15" hidden="false" customHeight="true" outlineLevel="0" collapsed="false">
      <c r="A40" s="74"/>
      <c r="B40" s="75"/>
      <c r="C40" s="75"/>
      <c r="D40" s="115" t="s">
        <v>37</v>
      </c>
      <c r="E40" s="110" t="n">
        <v>900</v>
      </c>
      <c r="F40" s="116" t="n">
        <f aca="false">E39*E40</f>
        <v>36000</v>
      </c>
      <c r="G40" s="56" t="s">
        <v>38</v>
      </c>
      <c r="H40" s="79"/>
      <c r="I40" s="81"/>
      <c r="J40" s="81"/>
      <c r="K40" s="81"/>
      <c r="L40" s="55"/>
      <c r="M40" s="55"/>
      <c r="N40" s="55"/>
      <c r="O40" s="55"/>
      <c r="P40" s="55"/>
      <c r="Q40" s="55"/>
      <c r="R40" s="55"/>
      <c r="S40" s="82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</row>
    <row r="41" s="13" customFormat="true" ht="15" hidden="false" customHeight="true" outlineLevel="0" collapsed="false">
      <c r="A41" s="117"/>
      <c r="B41" s="75"/>
      <c r="C41" s="75"/>
      <c r="D41" s="113" t="s">
        <v>39</v>
      </c>
      <c r="E41" s="110" t="n">
        <v>10</v>
      </c>
      <c r="F41" s="86"/>
      <c r="G41" s="87"/>
      <c r="H41" s="98"/>
      <c r="I41" s="61"/>
      <c r="J41" s="61"/>
      <c r="K41" s="62"/>
      <c r="L41" s="63"/>
      <c r="M41" s="63"/>
      <c r="N41" s="63"/>
      <c r="O41" s="63"/>
      <c r="P41" s="63"/>
      <c r="Q41" s="63"/>
      <c r="R41" s="63"/>
      <c r="S41" s="64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</row>
    <row r="42" s="17" customFormat="true" ht="15" hidden="false" customHeight="true" outlineLevel="0" collapsed="false">
      <c r="A42" s="65"/>
      <c r="B42" s="75"/>
      <c r="C42" s="75"/>
      <c r="D42" s="93" t="s">
        <v>40</v>
      </c>
      <c r="E42" s="118" t="n">
        <v>1200</v>
      </c>
      <c r="F42" s="119" t="n">
        <f aca="false">E42*E13</f>
        <v>42000</v>
      </c>
      <c r="G42" s="56"/>
      <c r="H42" s="65"/>
      <c r="I42" s="72"/>
      <c r="J42" s="72"/>
      <c r="K42" s="72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</row>
    <row r="43" s="3" customFormat="true" ht="15" hidden="false" customHeight="true" outlineLevel="0" collapsed="false">
      <c r="A43" s="79"/>
      <c r="B43" s="75"/>
      <c r="C43" s="75"/>
      <c r="D43" s="93" t="s">
        <v>41</v>
      </c>
      <c r="E43" s="120" t="n">
        <v>0</v>
      </c>
      <c r="F43" s="86" t="s">
        <v>42</v>
      </c>
      <c r="G43" s="87"/>
      <c r="H43" s="79"/>
      <c r="I43" s="81"/>
      <c r="J43" s="81"/>
      <c r="K43" s="81"/>
      <c r="L43" s="55"/>
      <c r="M43" s="55"/>
      <c r="N43" s="55"/>
      <c r="O43" s="55"/>
      <c r="P43" s="55"/>
      <c r="Q43" s="55"/>
      <c r="R43" s="55"/>
      <c r="S43" s="82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</row>
    <row r="44" s="17" customFormat="true" ht="15" hidden="false" customHeight="true" outlineLevel="0" collapsed="false">
      <c r="A44" s="65"/>
      <c r="B44" s="75"/>
      <c r="C44" s="75"/>
      <c r="D44" s="93" t="s">
        <v>43</v>
      </c>
      <c r="E44" s="118" t="n">
        <v>25000</v>
      </c>
      <c r="F44" s="86" t="s">
        <v>29</v>
      </c>
      <c r="G44" s="56"/>
      <c r="H44" s="65"/>
      <c r="I44" s="72"/>
      <c r="J44" s="72"/>
      <c r="K44" s="72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</row>
    <row r="45" s="3" customFormat="true" ht="15" hidden="false" customHeight="true" outlineLevel="0" collapsed="false">
      <c r="A45" s="56"/>
      <c r="B45" s="56"/>
      <c r="C45" s="56"/>
      <c r="D45" s="56"/>
      <c r="E45" s="66"/>
      <c r="F45" s="56"/>
      <c r="G45" s="56"/>
      <c r="H45" s="79"/>
      <c r="I45" s="81"/>
      <c r="J45" s="81"/>
      <c r="K45" s="81"/>
      <c r="L45" s="55"/>
      <c r="M45" s="55"/>
      <c r="N45" s="55"/>
      <c r="O45" s="55"/>
      <c r="P45" s="55"/>
      <c r="Q45" s="55"/>
      <c r="R45" s="55"/>
      <c r="S45" s="82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</row>
    <row r="46" s="17" customFormat="true" ht="15" hidden="false" customHeight="true" outlineLevel="0" collapsed="false">
      <c r="A46" s="65"/>
      <c r="B46" s="121"/>
      <c r="C46" s="121"/>
      <c r="D46" s="100" t="s">
        <v>44</v>
      </c>
      <c r="E46" s="122"/>
      <c r="F46" s="121"/>
      <c r="G46" s="59"/>
      <c r="H46" s="65"/>
      <c r="I46" s="72"/>
      <c r="J46" s="72"/>
      <c r="K46" s="72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="3" customFormat="true" ht="15" hidden="false" customHeight="true" outlineLevel="0" collapsed="false">
      <c r="A47" s="75"/>
      <c r="B47" s="75"/>
      <c r="C47" s="75"/>
      <c r="D47" s="75"/>
      <c r="E47" s="75"/>
      <c r="F47" s="75"/>
      <c r="G47" s="86"/>
      <c r="H47" s="87"/>
      <c r="I47" s="81"/>
      <c r="J47" s="81"/>
      <c r="K47" s="81"/>
      <c r="L47" s="55"/>
      <c r="M47" s="55"/>
      <c r="N47" s="55"/>
      <c r="O47" s="55"/>
      <c r="P47" s="55"/>
      <c r="Q47" s="55"/>
      <c r="R47" s="55"/>
      <c r="S47" s="82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</row>
    <row r="48" s="17" customFormat="true" ht="15" hidden="false" customHeight="true" outlineLevel="0" collapsed="false">
      <c r="A48" s="123" t="s">
        <v>45</v>
      </c>
      <c r="B48" s="124"/>
      <c r="C48" s="125"/>
      <c r="D48" s="126" t="n">
        <v>0.2</v>
      </c>
      <c r="E48" s="127" t="n">
        <f aca="false">E38*D48</f>
        <v>4620000</v>
      </c>
      <c r="F48" s="86" t="s">
        <v>29</v>
      </c>
      <c r="G48" s="65"/>
      <c r="H48" s="56"/>
      <c r="I48" s="72"/>
      <c r="J48" s="72"/>
      <c r="K48" s="72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="3" customFormat="true" ht="15" hidden="false" customHeight="true" outlineLevel="0" collapsed="false">
      <c r="A49" s="75"/>
      <c r="B49" s="75"/>
      <c r="C49" s="75"/>
      <c r="D49" s="75"/>
      <c r="E49" s="128"/>
      <c r="F49" s="86"/>
      <c r="G49" s="79"/>
      <c r="H49" s="87"/>
      <c r="I49" s="81"/>
      <c r="J49" s="81"/>
      <c r="K49" s="81"/>
      <c r="L49" s="55"/>
      <c r="M49" s="55"/>
      <c r="N49" s="55"/>
      <c r="O49" s="55"/>
      <c r="P49" s="55"/>
      <c r="Q49" s="55"/>
      <c r="R49" s="55"/>
      <c r="S49" s="82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</row>
    <row r="50" s="17" customFormat="true" ht="15" hidden="false" customHeight="true" outlineLevel="0" collapsed="false">
      <c r="A50" s="65"/>
      <c r="B50" s="75"/>
      <c r="C50" s="75"/>
      <c r="D50" s="75" t="s">
        <v>46</v>
      </c>
      <c r="E50" s="129" t="n">
        <v>0</v>
      </c>
      <c r="F50" s="86" t="s">
        <v>29</v>
      </c>
      <c r="G50" s="65"/>
      <c r="H50" s="56"/>
      <c r="I50" s="72"/>
      <c r="J50" s="72"/>
      <c r="K50" s="72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</row>
    <row r="51" s="3" customFormat="true" ht="15" hidden="false" customHeight="true" outlineLevel="0" collapsed="false">
      <c r="A51" s="75"/>
      <c r="B51" s="75"/>
      <c r="C51" s="75"/>
      <c r="D51" s="75"/>
      <c r="E51" s="128"/>
      <c r="F51" s="86"/>
      <c r="G51" s="79"/>
      <c r="H51" s="87"/>
      <c r="I51" s="81"/>
      <c r="J51" s="81"/>
      <c r="K51" s="81"/>
      <c r="L51" s="55"/>
      <c r="M51" s="55"/>
      <c r="N51" s="55"/>
      <c r="O51" s="55"/>
      <c r="P51" s="55"/>
      <c r="Q51" s="55"/>
      <c r="R51" s="55"/>
      <c r="S51" s="82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</row>
    <row r="52" s="17" customFormat="true" ht="15" hidden="false" customHeight="true" outlineLevel="0" collapsed="false">
      <c r="A52" s="65"/>
      <c r="B52" s="75"/>
      <c r="C52" s="75"/>
      <c r="D52" s="111" t="s">
        <v>47</v>
      </c>
      <c r="E52" s="130" t="n">
        <f aca="false">E38-E48-E50</f>
        <v>18480000</v>
      </c>
      <c r="F52" s="86" t="s">
        <v>29</v>
      </c>
      <c r="G52" s="65"/>
      <c r="H52" s="56"/>
      <c r="I52" s="72"/>
      <c r="J52" s="72"/>
      <c r="K52" s="72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</row>
    <row r="53" s="3" customFormat="true" ht="15" hidden="false" customHeight="true" outlineLevel="0" collapsed="false">
      <c r="A53" s="75"/>
      <c r="B53" s="75"/>
      <c r="C53" s="75"/>
      <c r="D53" s="75"/>
      <c r="E53" s="75"/>
      <c r="F53" s="86"/>
      <c r="G53" s="79"/>
      <c r="H53" s="87"/>
      <c r="I53" s="81"/>
      <c r="J53" s="81"/>
      <c r="K53" s="81"/>
      <c r="L53" s="55"/>
      <c r="M53" s="55"/>
      <c r="N53" s="55"/>
      <c r="O53" s="55"/>
      <c r="P53" s="55"/>
      <c r="Q53" s="55"/>
      <c r="R53" s="55"/>
      <c r="S53" s="82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</row>
    <row r="54" s="3" customFormat="true" ht="15" hidden="false" customHeight="true" outlineLevel="0" collapsed="false">
      <c r="A54" s="74"/>
      <c r="B54" s="75"/>
      <c r="C54" s="75"/>
      <c r="D54" s="75" t="s">
        <v>48</v>
      </c>
      <c r="E54" s="110" t="n">
        <v>3</v>
      </c>
      <c r="F54" s="86" t="s">
        <v>42</v>
      </c>
      <c r="G54" s="79"/>
      <c r="H54" s="56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82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</row>
    <row r="55" s="3" customFormat="true" ht="15.75" hidden="false" customHeight="false" outlineLevel="0" collapsed="false">
      <c r="A55" s="75"/>
      <c r="B55" s="75"/>
      <c r="C55" s="75"/>
      <c r="D55" s="75"/>
      <c r="E55" s="131"/>
      <c r="F55" s="86"/>
      <c r="G55" s="79"/>
      <c r="H55" s="87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82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</row>
    <row r="56" s="3" customFormat="true" ht="15.75" hidden="false" customHeight="false" outlineLevel="0" collapsed="false">
      <c r="A56" s="74"/>
      <c r="B56" s="75"/>
      <c r="C56" s="75"/>
      <c r="D56" s="75" t="s">
        <v>49</v>
      </c>
      <c r="E56" s="110" t="n">
        <v>10</v>
      </c>
      <c r="F56" s="86" t="s">
        <v>27</v>
      </c>
      <c r="G56" s="79"/>
      <c r="H56" s="56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82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</row>
    <row r="57" s="3" customFormat="true" ht="15.75" hidden="false" customHeight="false" outlineLevel="0" collapsed="false">
      <c r="A57" s="75"/>
      <c r="B57" s="75"/>
      <c r="C57" s="75"/>
      <c r="D57" s="75"/>
      <c r="E57" s="75"/>
      <c r="F57" s="86"/>
      <c r="G57" s="79"/>
      <c r="H57" s="87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82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</row>
    <row r="58" s="3" customFormat="true" ht="15.75" hidden="false" customHeight="false" outlineLevel="0" collapsed="false">
      <c r="A58" s="74"/>
      <c r="B58" s="75"/>
      <c r="C58" s="75"/>
      <c r="D58" s="124" t="s">
        <v>50</v>
      </c>
      <c r="E58" s="130" t="n">
        <f aca="false">E52/((1-(1+E54/1200)^(-E56*12))/(E54/1200))</f>
        <v>178444.256202627</v>
      </c>
      <c r="F58" s="86" t="s">
        <v>29</v>
      </c>
      <c r="G58" s="79"/>
      <c r="H58" s="56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82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</row>
    <row r="59" s="3" customFormat="true" ht="16.5" hidden="false" customHeight="false" outlineLevel="0" collapsed="false">
      <c r="A59" s="75"/>
      <c r="B59" s="75"/>
      <c r="C59" s="75"/>
      <c r="D59" s="75"/>
      <c r="E59" s="75"/>
      <c r="F59" s="132"/>
      <c r="G59" s="86"/>
      <c r="H59" s="56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82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</row>
    <row r="60" s="3" customFormat="true" ht="16.5" hidden="false" customHeight="false" outlineLevel="0" collapsed="false">
      <c r="A60" s="75"/>
      <c r="B60" s="75"/>
      <c r="C60" s="75"/>
      <c r="D60" s="75"/>
      <c r="E60" s="75"/>
      <c r="F60" s="132"/>
      <c r="G60" s="86"/>
      <c r="H60" s="56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82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</row>
    <row r="61" s="3" customFormat="true" ht="11.85" hidden="false" customHeight="true" outlineLevel="0" collapsed="false">
      <c r="A61" s="75"/>
      <c r="B61" s="75"/>
      <c r="C61" s="75"/>
      <c r="D61" s="75"/>
      <c r="E61" s="75"/>
      <c r="F61" s="132"/>
      <c r="G61" s="86"/>
      <c r="H61" s="56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82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</row>
    <row r="62" s="3" customFormat="true" ht="9.95" hidden="false" customHeight="true" outlineLevel="0" collapsed="false">
      <c r="A62" s="75"/>
      <c r="B62" s="75"/>
      <c r="C62" s="75"/>
      <c r="D62" s="75"/>
      <c r="E62" s="75"/>
      <c r="F62" s="132"/>
      <c r="G62" s="86"/>
      <c r="H62" s="56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82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</row>
    <row r="63" s="13" customFormat="true" ht="18" hidden="false" customHeight="false" outlineLevel="0" collapsed="false">
      <c r="A63" s="133" t="s">
        <v>51</v>
      </c>
      <c r="B63" s="133"/>
      <c r="C63" s="133"/>
      <c r="D63" s="133"/>
      <c r="E63" s="133" t="n">
        <v>1</v>
      </c>
      <c r="F63" s="134" t="n">
        <f aca="false">1+E63</f>
        <v>2</v>
      </c>
      <c r="G63" s="133" t="n">
        <f aca="false">1+F63</f>
        <v>3</v>
      </c>
      <c r="H63" s="133" t="n">
        <f aca="false">1+G63</f>
        <v>4</v>
      </c>
      <c r="I63" s="133" t="n">
        <f aca="false">1+H63</f>
        <v>5</v>
      </c>
      <c r="J63" s="133" t="n">
        <f aca="false">1+I63</f>
        <v>6</v>
      </c>
      <c r="K63" s="133" t="n">
        <f aca="false">1+J63</f>
        <v>7</v>
      </c>
      <c r="L63" s="133" t="n">
        <f aca="false">1+K63</f>
        <v>8</v>
      </c>
      <c r="M63" s="133" t="n">
        <f aca="false">1+L63</f>
        <v>9</v>
      </c>
      <c r="N63" s="133" t="n">
        <f aca="false">1+M63</f>
        <v>10</v>
      </c>
      <c r="O63" s="133" t="n">
        <f aca="false">1+N63</f>
        <v>11</v>
      </c>
      <c r="P63" s="133" t="n">
        <f aca="false">1+O63</f>
        <v>12</v>
      </c>
      <c r="Q63" s="133" t="n">
        <f aca="false">1+P63</f>
        <v>13</v>
      </c>
      <c r="R63" s="133" t="n">
        <f aca="false">1+Q63</f>
        <v>14</v>
      </c>
      <c r="S63" s="133" t="n">
        <f aca="false">1+R63</f>
        <v>15</v>
      </c>
      <c r="T63" s="133" t="n">
        <f aca="false">1+S63</f>
        <v>16</v>
      </c>
      <c r="U63" s="133" t="n">
        <f aca="false">1+T63</f>
        <v>17</v>
      </c>
      <c r="V63" s="133" t="n">
        <f aca="false">1+U63</f>
        <v>18</v>
      </c>
      <c r="W63" s="133" t="n">
        <f aca="false">1+V63</f>
        <v>19</v>
      </c>
      <c r="X63" s="133" t="n">
        <f aca="false">1+W63</f>
        <v>20</v>
      </c>
      <c r="Y63" s="133" t="n">
        <f aca="false">1+X63</f>
        <v>21</v>
      </c>
      <c r="Z63" s="133" t="n">
        <f aca="false">1+Y63</f>
        <v>22</v>
      </c>
      <c r="AA63" s="133" t="n">
        <f aca="false">1+Z63</f>
        <v>23</v>
      </c>
      <c r="AB63" s="133" t="n">
        <f aca="false">1+AA63</f>
        <v>24</v>
      </c>
      <c r="AC63" s="133" t="n">
        <f aca="false">1+AB63</f>
        <v>25</v>
      </c>
      <c r="AD63" s="133" t="n">
        <f aca="false">1+AC63</f>
        <v>26</v>
      </c>
      <c r="AE63" s="133" t="n">
        <f aca="false">1+AD63</f>
        <v>27</v>
      </c>
      <c r="AF63" s="133" t="n">
        <f aca="false">1+AE63</f>
        <v>28</v>
      </c>
      <c r="AG63" s="133" t="n">
        <f aca="false">1+AF63</f>
        <v>29</v>
      </c>
      <c r="AH63" s="133" t="n">
        <f aca="false">1+AG63</f>
        <v>30</v>
      </c>
      <c r="AI63" s="135"/>
    </row>
    <row r="64" s="138" customFormat="true" ht="18" hidden="false" customHeight="false" outlineLevel="0" collapsed="false">
      <c r="A64" s="136" t="s">
        <v>52</v>
      </c>
      <c r="B64" s="136"/>
      <c r="C64" s="136"/>
      <c r="D64" s="136"/>
      <c r="E64" s="136" t="n">
        <f aca="false">(1-0.8)/($E$28-1)</f>
        <v>0.00833333333333333</v>
      </c>
      <c r="F64" s="137" t="n">
        <f aca="false">(1-0.8)/($E$28-1)</f>
        <v>0.00833333333333333</v>
      </c>
      <c r="G64" s="136" t="n">
        <f aca="false">(1-0.8)/($E$28-1)</f>
        <v>0.00833333333333333</v>
      </c>
      <c r="H64" s="136" t="n">
        <f aca="false">(1-0.8)/($E$28-1)</f>
        <v>0.00833333333333333</v>
      </c>
      <c r="I64" s="136" t="n">
        <f aca="false">(1-0.8)/($E$28-1)</f>
        <v>0.00833333333333333</v>
      </c>
      <c r="J64" s="136" t="n">
        <f aca="false">(1-0.8)/($E$28-1)</f>
        <v>0.00833333333333333</v>
      </c>
      <c r="K64" s="136" t="n">
        <f aca="false">(1-0.8)/($E$28-1)</f>
        <v>0.00833333333333333</v>
      </c>
      <c r="L64" s="136" t="n">
        <f aca="false">(1-0.8)/($E$28-1)</f>
        <v>0.00833333333333333</v>
      </c>
      <c r="M64" s="136" t="n">
        <f aca="false">(1-0.8)/($E$28-1)</f>
        <v>0.00833333333333333</v>
      </c>
      <c r="N64" s="136" t="n">
        <f aca="false">(1-0.8)/($E$28-1)</f>
        <v>0.00833333333333333</v>
      </c>
      <c r="O64" s="136" t="n">
        <f aca="false">(1-0.8)/($E$28-1)</f>
        <v>0.00833333333333333</v>
      </c>
      <c r="P64" s="136" t="n">
        <f aca="false">(1-0.8)/($E$28-1)</f>
        <v>0.00833333333333333</v>
      </c>
      <c r="Q64" s="136" t="n">
        <f aca="false">(1-0.8)/($E$28-1)</f>
        <v>0.00833333333333333</v>
      </c>
      <c r="R64" s="136" t="n">
        <f aca="false">(1-0.8)/($E$28-1)</f>
        <v>0.00833333333333333</v>
      </c>
      <c r="S64" s="136" t="n">
        <f aca="false">(1-0.8)/($E$28-1)</f>
        <v>0.00833333333333333</v>
      </c>
      <c r="T64" s="136" t="n">
        <f aca="false">(1-0.8)/($E$28-1)</f>
        <v>0.00833333333333333</v>
      </c>
      <c r="U64" s="136" t="n">
        <f aca="false">(1-0.8)/($E$28-1)</f>
        <v>0.00833333333333333</v>
      </c>
      <c r="V64" s="136" t="n">
        <f aca="false">(1-0.8)/($E$28-1)</f>
        <v>0.00833333333333333</v>
      </c>
      <c r="W64" s="136" t="n">
        <f aca="false">(1-0.8)/($E$28-1)</f>
        <v>0.00833333333333333</v>
      </c>
      <c r="X64" s="136" t="n">
        <f aca="false">(1-0.8)/($E$28-1)</f>
        <v>0.00833333333333333</v>
      </c>
      <c r="Y64" s="136" t="n">
        <f aca="false">(1-0.8)/($E$28-1)</f>
        <v>0.00833333333333333</v>
      </c>
      <c r="Z64" s="136" t="n">
        <f aca="false">(1-0.8)/($E$28-1)</f>
        <v>0.00833333333333333</v>
      </c>
      <c r="AA64" s="136" t="n">
        <f aca="false">(1-0.8)/($E$28-1)</f>
        <v>0.00833333333333333</v>
      </c>
      <c r="AB64" s="136" t="n">
        <f aca="false">(1-0.8)/($E$28-1)</f>
        <v>0.00833333333333333</v>
      </c>
      <c r="AC64" s="136" t="n">
        <f aca="false">(1-0.8)/($E$28-1)</f>
        <v>0.00833333333333333</v>
      </c>
      <c r="AD64" s="136" t="n">
        <f aca="false">(1-0.8)/($E$28-1)</f>
        <v>0.00833333333333333</v>
      </c>
      <c r="AE64" s="136" t="n">
        <f aca="false">(1-0.8)/($E$28-1)</f>
        <v>0.00833333333333333</v>
      </c>
      <c r="AF64" s="136" t="n">
        <f aca="false">(1-0.8)/($E$28-1)</f>
        <v>0.00833333333333333</v>
      </c>
      <c r="AG64" s="136" t="n">
        <f aca="false">(1-0.8)/($E$28-1)</f>
        <v>0.00833333333333333</v>
      </c>
      <c r="AH64" s="136" t="n">
        <f aca="false">(1-0.8)/($E$28-1)</f>
        <v>0.00833333333333333</v>
      </c>
      <c r="AI64" s="35"/>
    </row>
    <row r="65" s="138" customFormat="true" ht="18" hidden="false" customHeight="false" outlineLevel="0" collapsed="false">
      <c r="A65" s="136" t="s">
        <v>53</v>
      </c>
      <c r="B65" s="136"/>
      <c r="C65" s="136"/>
      <c r="D65" s="136"/>
      <c r="E65" s="136" t="n">
        <v>1</v>
      </c>
      <c r="F65" s="137" t="n">
        <f aca="false">E65-F64</f>
        <v>0.991666666666667</v>
      </c>
      <c r="G65" s="136" t="n">
        <f aca="false">F65-G64</f>
        <v>0.983333333333333</v>
      </c>
      <c r="H65" s="136" t="n">
        <f aca="false">G65-H64</f>
        <v>0.975</v>
      </c>
      <c r="I65" s="136" t="n">
        <f aca="false">H65-I64</f>
        <v>0.966666666666667</v>
      </c>
      <c r="J65" s="136" t="n">
        <f aca="false">I65-J64</f>
        <v>0.958333333333333</v>
      </c>
      <c r="K65" s="136" t="n">
        <f aca="false">J65-K64</f>
        <v>0.95</v>
      </c>
      <c r="L65" s="136" t="n">
        <f aca="false">K65-L64</f>
        <v>0.941666666666667</v>
      </c>
      <c r="M65" s="136" t="n">
        <f aca="false">L65-M64</f>
        <v>0.933333333333334</v>
      </c>
      <c r="N65" s="136" t="n">
        <f aca="false">M65-N64</f>
        <v>0.925</v>
      </c>
      <c r="O65" s="136" t="n">
        <f aca="false">N65-O64</f>
        <v>0.916666666666667</v>
      </c>
      <c r="P65" s="136" t="n">
        <f aca="false">O65-P64</f>
        <v>0.908333333333334</v>
      </c>
      <c r="Q65" s="136" t="n">
        <f aca="false">P65-Q64</f>
        <v>0.9</v>
      </c>
      <c r="R65" s="136" t="n">
        <f aca="false">Q65-R64</f>
        <v>0.891666666666667</v>
      </c>
      <c r="S65" s="136" t="n">
        <f aca="false">R65-S64</f>
        <v>0.883333333333334</v>
      </c>
      <c r="T65" s="136" t="n">
        <f aca="false">S65-T64</f>
        <v>0.875</v>
      </c>
      <c r="U65" s="136" t="n">
        <f aca="false">T65-U64</f>
        <v>0.866666666666667</v>
      </c>
      <c r="V65" s="136" t="n">
        <f aca="false">U65-V64</f>
        <v>0.858333333333334</v>
      </c>
      <c r="W65" s="136" t="n">
        <f aca="false">V65-W64</f>
        <v>0.850000000000001</v>
      </c>
      <c r="X65" s="136" t="n">
        <f aca="false">W65-X64</f>
        <v>0.841666666666667</v>
      </c>
      <c r="Y65" s="136" t="n">
        <f aca="false">X65-Y64</f>
        <v>0.833333333333334</v>
      </c>
      <c r="Z65" s="136" t="n">
        <f aca="false">Y65-Z64</f>
        <v>0.825000000000001</v>
      </c>
      <c r="AA65" s="136" t="n">
        <f aca="false">Z65-AA64</f>
        <v>0.816666666666667</v>
      </c>
      <c r="AB65" s="136" t="n">
        <f aca="false">AA65-AB64</f>
        <v>0.808333333333334</v>
      </c>
      <c r="AC65" s="136" t="n">
        <f aca="false">AB65-AC64</f>
        <v>0.800000000000001</v>
      </c>
      <c r="AD65" s="136" t="n">
        <f aca="false">AC65-AD64</f>
        <v>0.791666666666667</v>
      </c>
      <c r="AE65" s="136" t="n">
        <f aca="false">AD65-AE64</f>
        <v>0.783333333333334</v>
      </c>
      <c r="AF65" s="136" t="n">
        <f aca="false">AE65-AF64</f>
        <v>0.775000000000001</v>
      </c>
      <c r="AG65" s="136" t="n">
        <f aca="false">AF65-AG64</f>
        <v>0.766666666666668</v>
      </c>
      <c r="AH65" s="136" t="n">
        <f aca="false">AG65-AH64</f>
        <v>0.758333333333334</v>
      </c>
      <c r="AI65" s="35"/>
    </row>
    <row r="66" s="38" customFormat="true" ht="18" hidden="false" customHeight="false" outlineLevel="0" collapsed="false">
      <c r="A66" s="139" t="s">
        <v>54</v>
      </c>
      <c r="B66" s="139"/>
      <c r="C66" s="139"/>
      <c r="D66" s="139"/>
      <c r="E66" s="140" t="n">
        <f aca="false">$E$16*E65</f>
        <v>75883500</v>
      </c>
      <c r="F66" s="141" t="n">
        <f aca="false">$E$16*F65</f>
        <v>75251137.5</v>
      </c>
      <c r="G66" s="140" t="n">
        <f aca="false">$E$16*G65</f>
        <v>74618775</v>
      </c>
      <c r="H66" s="140" t="n">
        <f aca="false">$E$16*H65</f>
        <v>73986412.5</v>
      </c>
      <c r="I66" s="140" t="n">
        <f aca="false">$E$16*I65</f>
        <v>73354050</v>
      </c>
      <c r="J66" s="140" t="n">
        <f aca="false">$E$16*J65</f>
        <v>72721687.5</v>
      </c>
      <c r="K66" s="140" t="n">
        <f aca="false">$E$16*K65</f>
        <v>72089325</v>
      </c>
      <c r="L66" s="140" t="n">
        <f aca="false">$E$16*L65</f>
        <v>71456962.5</v>
      </c>
      <c r="M66" s="140" t="n">
        <f aca="false">$E$16*M65</f>
        <v>70824600</v>
      </c>
      <c r="N66" s="140" t="n">
        <f aca="false">$E$16*N65</f>
        <v>70192237.5</v>
      </c>
      <c r="O66" s="140" t="n">
        <f aca="false">$E$16*O65</f>
        <v>69559875</v>
      </c>
      <c r="P66" s="140" t="n">
        <f aca="false">$E$16*P65</f>
        <v>68927512.5</v>
      </c>
      <c r="Q66" s="140" t="n">
        <f aca="false">$E$16*Q65</f>
        <v>68295150</v>
      </c>
      <c r="R66" s="140" t="n">
        <f aca="false">$E$16*R65</f>
        <v>67662787.5</v>
      </c>
      <c r="S66" s="140" t="n">
        <f aca="false">$E$16*S65</f>
        <v>67030425</v>
      </c>
      <c r="T66" s="140" t="n">
        <f aca="false">$E$16*T65</f>
        <v>66398062.5</v>
      </c>
      <c r="U66" s="140" t="n">
        <f aca="false">$E$16*U65</f>
        <v>65765700</v>
      </c>
      <c r="V66" s="140" t="n">
        <f aca="false">$E$16*V65</f>
        <v>65133337.5</v>
      </c>
      <c r="W66" s="140" t="n">
        <f aca="false">$E$16*W65</f>
        <v>64500975</v>
      </c>
      <c r="X66" s="140" t="n">
        <f aca="false">$E$16*X65</f>
        <v>63868612.5</v>
      </c>
      <c r="Y66" s="140" t="n">
        <f aca="false">$E$16*Y65</f>
        <v>63236250</v>
      </c>
      <c r="Z66" s="140" t="n">
        <f aca="false">$E$16*Z65</f>
        <v>62603887.5</v>
      </c>
      <c r="AA66" s="140" t="n">
        <f aca="false">$E$16*AA65</f>
        <v>61971525.0000001</v>
      </c>
      <c r="AB66" s="140" t="n">
        <f aca="false">$E$16*AB65</f>
        <v>61339162.5000001</v>
      </c>
      <c r="AC66" s="140" t="n">
        <f aca="false">$E$16*AC65</f>
        <v>60706800.0000001</v>
      </c>
      <c r="AD66" s="140" t="n">
        <f aca="false">$E$16*AD65</f>
        <v>60074437.5000001</v>
      </c>
      <c r="AE66" s="140" t="n">
        <f aca="false">$E$16*AE65</f>
        <v>59442075.0000001</v>
      </c>
      <c r="AF66" s="140" t="n">
        <f aca="false">$E$16*AF65</f>
        <v>58809712.5000001</v>
      </c>
      <c r="AG66" s="140" t="n">
        <f aca="false">$E$16*AG65</f>
        <v>58177350.0000001</v>
      </c>
      <c r="AH66" s="140" t="n">
        <f aca="false">$E$16*AH65</f>
        <v>57544987.5000001</v>
      </c>
    </row>
    <row r="67" s="39" customFormat="true" ht="18" hidden="false" customHeight="false" outlineLevel="0" collapsed="false">
      <c r="A67" s="142"/>
      <c r="B67" s="142"/>
      <c r="C67" s="142"/>
      <c r="D67" s="142"/>
      <c r="E67" s="142"/>
      <c r="F67" s="143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</row>
    <row r="68" s="147" customFormat="true" ht="18" hidden="false" customHeight="false" outlineLevel="0" collapsed="false">
      <c r="A68" s="144" t="s">
        <v>55</v>
      </c>
      <c r="B68" s="144"/>
      <c r="C68" s="144"/>
      <c r="D68" s="144"/>
      <c r="E68" s="145" t="n">
        <f aca="false">$E$32</f>
        <v>0.5</v>
      </c>
      <c r="F68" s="146" t="n">
        <f aca="false">$E$32</f>
        <v>0.5</v>
      </c>
      <c r="G68" s="145" t="n">
        <f aca="false">$E$32</f>
        <v>0.5</v>
      </c>
      <c r="H68" s="145" t="n">
        <f aca="false">$E$32</f>
        <v>0.5</v>
      </c>
      <c r="I68" s="145" t="n">
        <f aca="false">$E$32</f>
        <v>0.5</v>
      </c>
      <c r="J68" s="145" t="n">
        <f aca="false">$E$32</f>
        <v>0.5</v>
      </c>
      <c r="K68" s="145" t="n">
        <f aca="false">$E$32</f>
        <v>0.5</v>
      </c>
      <c r="L68" s="145" t="n">
        <f aca="false">$E$32</f>
        <v>0.5</v>
      </c>
      <c r="M68" s="145" t="n">
        <f aca="false">$E$32</f>
        <v>0.5</v>
      </c>
      <c r="N68" s="145" t="n">
        <f aca="false">$E$32</f>
        <v>0.5</v>
      </c>
      <c r="O68" s="145" t="n">
        <f aca="false">$E$32</f>
        <v>0.5</v>
      </c>
      <c r="P68" s="145" t="n">
        <f aca="false">$E$32</f>
        <v>0.5</v>
      </c>
      <c r="Q68" s="145" t="n">
        <f aca="false">$E$32</f>
        <v>0.5</v>
      </c>
      <c r="R68" s="145" t="n">
        <f aca="false">$E$32</f>
        <v>0.5</v>
      </c>
      <c r="S68" s="145" t="n">
        <f aca="false">$E$32</f>
        <v>0.5</v>
      </c>
      <c r="T68" s="145" t="n">
        <f aca="false">$E$32</f>
        <v>0.5</v>
      </c>
      <c r="U68" s="145" t="n">
        <f aca="false">$E$32</f>
        <v>0.5</v>
      </c>
      <c r="V68" s="145" t="n">
        <f aca="false">$E$32</f>
        <v>0.5</v>
      </c>
      <c r="W68" s="145" t="n">
        <f aca="false">$E$32</f>
        <v>0.5</v>
      </c>
      <c r="X68" s="145" t="n">
        <f aca="false">$E$32</f>
        <v>0.5</v>
      </c>
      <c r="Y68" s="145" t="n">
        <f aca="false">$E$32</f>
        <v>0.5</v>
      </c>
      <c r="Z68" s="145" t="n">
        <f aca="false">$E$32</f>
        <v>0.5</v>
      </c>
      <c r="AA68" s="145" t="n">
        <f aca="false">$E$32</f>
        <v>0.5</v>
      </c>
      <c r="AB68" s="145" t="n">
        <f aca="false">$E$32</f>
        <v>0.5</v>
      </c>
      <c r="AC68" s="145" t="n">
        <f aca="false">$E$32</f>
        <v>0.5</v>
      </c>
      <c r="AD68" s="145" t="n">
        <f aca="false">$E$32</f>
        <v>0.5</v>
      </c>
      <c r="AE68" s="145" t="n">
        <f aca="false">$E$32</f>
        <v>0.5</v>
      </c>
      <c r="AF68" s="145" t="n">
        <f aca="false">$E$32</f>
        <v>0.5</v>
      </c>
      <c r="AG68" s="145" t="n">
        <f aca="false">$E$32</f>
        <v>0.5</v>
      </c>
      <c r="AH68" s="145" t="n">
        <f aca="false">$E$32</f>
        <v>0.5</v>
      </c>
      <c r="AI68" s="40"/>
    </row>
    <row r="69" s="138" customFormat="true" ht="18" hidden="false" customHeight="false" outlineLevel="0" collapsed="false">
      <c r="A69" s="136" t="s">
        <v>56</v>
      </c>
      <c r="B69" s="136"/>
      <c r="C69" s="136"/>
      <c r="D69" s="136"/>
      <c r="E69" s="136" t="n">
        <f aca="false">E30</f>
        <v>0.03</v>
      </c>
      <c r="F69" s="137" t="n">
        <f aca="false">E69*(1+($E$32/100))</f>
        <v>0.03015</v>
      </c>
      <c r="G69" s="136" t="n">
        <f aca="false">F69*(1+($E$32/100))</f>
        <v>0.03030075</v>
      </c>
      <c r="H69" s="136" t="n">
        <f aca="false">G69*(1+($E$32/100))</f>
        <v>0.03045225375</v>
      </c>
      <c r="I69" s="136" t="n">
        <f aca="false">H69*(1+($E$32/100))</f>
        <v>0.03060451501875</v>
      </c>
      <c r="J69" s="136" t="n">
        <f aca="false">I69*(1+($E$32/100))</f>
        <v>0.0307575375938437</v>
      </c>
      <c r="K69" s="136" t="n">
        <f aca="false">J69*(1+($E$32/100))</f>
        <v>0.0309113252818129</v>
      </c>
      <c r="L69" s="136" t="n">
        <f aca="false">K69*(1+($E$32/100))</f>
        <v>0.031065881908222</v>
      </c>
      <c r="M69" s="136" t="n">
        <f aca="false">L69*(1+($E$32/100))</f>
        <v>0.0312212113177631</v>
      </c>
      <c r="N69" s="136" t="n">
        <f aca="false">M69*(1+($E$32/100))</f>
        <v>0.0313773173743519</v>
      </c>
      <c r="O69" s="136" t="n">
        <f aca="false">N69*(1+($E$32/100))</f>
        <v>0.0315342039612237</v>
      </c>
      <c r="P69" s="136" t="n">
        <f aca="false">O69*(1+($E$32/100))</f>
        <v>0.0316918749810298</v>
      </c>
      <c r="Q69" s="136" t="n">
        <f aca="false">P69*(1+($E$32/100))</f>
        <v>0.0318503343559349</v>
      </c>
      <c r="R69" s="136" t="n">
        <f aca="false">Q69*(1+($E$32/100))</f>
        <v>0.0320095860277146</v>
      </c>
      <c r="S69" s="136" t="n">
        <f aca="false">R69*(1+($E$32/100))</f>
        <v>0.0321696339578532</v>
      </c>
      <c r="T69" s="136" t="n">
        <f aca="false">S69*(1+($E$32/100))</f>
        <v>0.0323304821276424</v>
      </c>
      <c r="U69" s="136" t="n">
        <f aca="false">T69*(1+($E$32/100))</f>
        <v>0.0324921345382807</v>
      </c>
      <c r="V69" s="136" t="n">
        <f aca="false">U69*(1+($E$32/100))</f>
        <v>0.0326545952109721</v>
      </c>
      <c r="W69" s="136" t="n">
        <f aca="false">V69*(1+($E$32/100))</f>
        <v>0.0328178681870269</v>
      </c>
      <c r="X69" s="136" t="n">
        <f aca="false">W69*(1+($E$32/100))</f>
        <v>0.032981957527962</v>
      </c>
      <c r="Y69" s="136" t="n">
        <f aca="false">X69*(1+($E$32/100))</f>
        <v>0.0331468673156018</v>
      </c>
      <c r="Z69" s="136" t="n">
        <f aca="false">Y69*(1+($E$32/100))</f>
        <v>0.0333126016521798</v>
      </c>
      <c r="AA69" s="136" t="n">
        <f aca="false">Z69*(1+($E$32/100))</f>
        <v>0.0334791646604407</v>
      </c>
      <c r="AB69" s="136" t="n">
        <f aca="false">AA69*(1+($E$32/100))</f>
        <v>0.0336465604837429</v>
      </c>
      <c r="AC69" s="136" t="n">
        <f aca="false">AB69*(1+($E$32/100))</f>
        <v>0.0338147932861616</v>
      </c>
      <c r="AD69" s="136" t="n">
        <f aca="false">AC69*(1+($E$32/100))</f>
        <v>0.0339838672525925</v>
      </c>
      <c r="AE69" s="136" t="n">
        <f aca="false">AD69*(1+($E$32/100))</f>
        <v>0.0341537865888554</v>
      </c>
      <c r="AF69" s="136" t="n">
        <f aca="false">AE69*(1+($E$32/100))</f>
        <v>0.0343245555217997</v>
      </c>
      <c r="AG69" s="136" t="n">
        <f aca="false">AF69*(1+($E$32/100))</f>
        <v>0.0344961782994087</v>
      </c>
      <c r="AH69" s="136" t="n">
        <f aca="false">AG69*(1+($E$32/100))</f>
        <v>0.0346686591909057</v>
      </c>
      <c r="AI69" s="35"/>
    </row>
    <row r="70" s="13" customFormat="true" ht="18" hidden="false" customHeight="false" outlineLevel="0" collapsed="false">
      <c r="A70" s="148"/>
      <c r="B70" s="148"/>
      <c r="C70" s="148"/>
      <c r="D70" s="148"/>
      <c r="E70" s="148"/>
      <c r="F70" s="149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</row>
    <row r="71" s="13" customFormat="true" ht="18" hidden="false" customHeight="false" outlineLevel="0" collapsed="false">
      <c r="A71" s="150" t="s">
        <v>57</v>
      </c>
      <c r="B71" s="151"/>
      <c r="C71" s="151"/>
      <c r="D71" s="151" t="n">
        <v>0</v>
      </c>
      <c r="E71" s="151" t="n">
        <v>1</v>
      </c>
      <c r="F71" s="151" t="n">
        <v>2</v>
      </c>
      <c r="G71" s="151" t="n">
        <v>3</v>
      </c>
      <c r="H71" s="151" t="n">
        <v>4</v>
      </c>
      <c r="I71" s="151" t="n">
        <v>5</v>
      </c>
      <c r="J71" s="151" t="n">
        <v>6</v>
      </c>
      <c r="K71" s="151" t="n">
        <v>7</v>
      </c>
      <c r="L71" s="151" t="n">
        <v>8</v>
      </c>
      <c r="M71" s="151" t="n">
        <v>9</v>
      </c>
      <c r="N71" s="151" t="n">
        <v>10</v>
      </c>
      <c r="O71" s="151" t="n">
        <v>11</v>
      </c>
      <c r="P71" s="151" t="n">
        <v>12</v>
      </c>
      <c r="Q71" s="151" t="n">
        <v>13</v>
      </c>
      <c r="R71" s="151" t="n">
        <v>14</v>
      </c>
      <c r="S71" s="152" t="n">
        <v>15</v>
      </c>
      <c r="T71" s="151" t="n">
        <v>16</v>
      </c>
      <c r="U71" s="151" t="n">
        <v>17</v>
      </c>
      <c r="V71" s="151" t="n">
        <v>18</v>
      </c>
      <c r="W71" s="151" t="n">
        <v>19</v>
      </c>
      <c r="X71" s="151" t="n">
        <v>20</v>
      </c>
      <c r="Y71" s="151" t="n">
        <v>21</v>
      </c>
      <c r="Z71" s="151" t="n">
        <v>22</v>
      </c>
      <c r="AA71" s="151" t="n">
        <v>23</v>
      </c>
      <c r="AB71" s="151" t="n">
        <v>24</v>
      </c>
      <c r="AC71" s="151" t="n">
        <v>25</v>
      </c>
      <c r="AD71" s="151" t="n">
        <v>26</v>
      </c>
      <c r="AE71" s="151" t="n">
        <v>27</v>
      </c>
      <c r="AF71" s="151" t="n">
        <v>28</v>
      </c>
      <c r="AG71" s="151" t="n">
        <v>29</v>
      </c>
      <c r="AH71" s="152" t="n">
        <v>30</v>
      </c>
      <c r="AI71" s="135"/>
    </row>
    <row r="72" s="45" customFormat="true" ht="18" hidden="false" customHeight="false" outlineLevel="0" collapsed="false">
      <c r="A72" s="153" t="s">
        <v>58</v>
      </c>
      <c r="B72" s="153"/>
      <c r="C72" s="153"/>
      <c r="D72" s="154" t="n">
        <v>0</v>
      </c>
      <c r="E72" s="155" t="n">
        <f aca="false">E69*E66</f>
        <v>2276505</v>
      </c>
      <c r="F72" s="156" t="n">
        <f aca="false">F69*F66</f>
        <v>2268821.795625</v>
      </c>
      <c r="G72" s="155" t="n">
        <f aca="false">G69*G66</f>
        <v>2261004.84658125</v>
      </c>
      <c r="H72" s="155" t="n">
        <f aca="false">H69*H66</f>
        <v>2253053.00750217</v>
      </c>
      <c r="I72" s="155" t="n">
        <f aca="false">I69*I66</f>
        <v>2244965.12491114</v>
      </c>
      <c r="J72" s="155" t="n">
        <f aca="false">J69*J66</f>
        <v>2236740.03716901</v>
      </c>
      <c r="K72" s="155" t="n">
        <f aca="false">K69*K66</f>
        <v>2228376.57442133</v>
      </c>
      <c r="L72" s="155" t="n">
        <f aca="false">L69*L66</f>
        <v>2219873.55854525</v>
      </c>
      <c r="M72" s="155" t="n">
        <f aca="false">M69*M66</f>
        <v>2211229.80309605</v>
      </c>
      <c r="N72" s="155" t="n">
        <f aca="false">N69*N66</f>
        <v>2202444.11325339</v>
      </c>
      <c r="O72" s="155" t="n">
        <f aca="false">O69*O66</f>
        <v>2193515.28576722</v>
      </c>
      <c r="P72" s="155" t="n">
        <f aca="false">P69*P66</f>
        <v>2184442.10890337</v>
      </c>
      <c r="Q72" s="155" t="n">
        <f aca="false">Q69*Q66</f>
        <v>2175223.36238873</v>
      </c>
      <c r="R72" s="155" t="n">
        <f aca="false">R69*R66</f>
        <v>2165857.81735622</v>
      </c>
      <c r="S72" s="155" t="n">
        <f aca="false">S69*S66</f>
        <v>2156344.23628933</v>
      </c>
      <c r="T72" s="155" t="n">
        <f aca="false">T69*T66</f>
        <v>2146681.37296634</v>
      </c>
      <c r="U72" s="155" t="n">
        <f aca="false">U69*U66</f>
        <v>2136867.97240421</v>
      </c>
      <c r="V72" s="155" t="n">
        <f aca="false">V69*V66</f>
        <v>2126902.77080213</v>
      </c>
      <c r="W72" s="155" t="n">
        <f aca="false">W69*W66</f>
        <v>2116784.49548472</v>
      </c>
      <c r="X72" s="155" t="n">
        <f aca="false">X69*X66</f>
        <v>2106511.86484487</v>
      </c>
      <c r="Y72" s="155" t="n">
        <f aca="false">Y69*Y66</f>
        <v>2096083.58828623</v>
      </c>
      <c r="Z72" s="155" t="n">
        <f aca="false">Z69*Z66</f>
        <v>2085498.36616538</v>
      </c>
      <c r="AA72" s="155" t="n">
        <f aca="false">AA69*AA66</f>
        <v>2074754.88973362</v>
      </c>
      <c r="AB72" s="155" t="n">
        <f aca="false">AB69*AB66</f>
        <v>2063851.84107839</v>
      </c>
      <c r="AC72" s="155" t="n">
        <f aca="false">AC69*AC66</f>
        <v>2052787.89306436</v>
      </c>
      <c r="AD72" s="155" t="n">
        <f aca="false">AD69*AD66</f>
        <v>2041561.70927416</v>
      </c>
      <c r="AE72" s="155" t="n">
        <f aca="false">AE69*AE66</f>
        <v>2030171.94394874</v>
      </c>
      <c r="AF72" s="155" t="n">
        <f aca="false">AF69*AF66</f>
        <v>2018617.24192733</v>
      </c>
      <c r="AG72" s="155" t="n">
        <f aca="false">AG69*AG66</f>
        <v>2006896.23858711</v>
      </c>
      <c r="AH72" s="155" t="n">
        <f aca="false">AH69*AH66</f>
        <v>1995007.55978243</v>
      </c>
      <c r="AI72" s="43"/>
    </row>
    <row r="73" s="45" customFormat="true" ht="18" hidden="false" customHeight="false" outlineLevel="0" collapsed="false">
      <c r="A73" s="153" t="s">
        <v>59</v>
      </c>
      <c r="B73" s="153"/>
      <c r="C73" s="153"/>
      <c r="D73" s="153"/>
      <c r="E73" s="155"/>
      <c r="F73" s="156" t="n">
        <f aca="false">E43*E38</f>
        <v>0</v>
      </c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43"/>
    </row>
    <row r="74" s="45" customFormat="true" ht="18" hidden="false" customHeight="false" outlineLevel="0" collapsed="false">
      <c r="A74" s="157" t="s">
        <v>60</v>
      </c>
      <c r="B74" s="157"/>
      <c r="C74" s="157"/>
      <c r="D74" s="158" t="n">
        <f aca="false">D72+D73</f>
        <v>0</v>
      </c>
      <c r="E74" s="159" t="n">
        <f aca="false">E72+E73</f>
        <v>2276505</v>
      </c>
      <c r="F74" s="160" t="n">
        <f aca="false">F72+F73</f>
        <v>2268821.795625</v>
      </c>
      <c r="G74" s="159" t="n">
        <f aca="false">G72+G73</f>
        <v>2261004.84658125</v>
      </c>
      <c r="H74" s="159" t="n">
        <f aca="false">H72+H73</f>
        <v>2253053.00750217</v>
      </c>
      <c r="I74" s="159" t="n">
        <f aca="false">I72+I73</f>
        <v>2244965.12491114</v>
      </c>
      <c r="J74" s="159" t="n">
        <f aca="false">J72+J73</f>
        <v>2236740.03716901</v>
      </c>
      <c r="K74" s="159" t="n">
        <f aca="false">K72+K73</f>
        <v>2228376.57442133</v>
      </c>
      <c r="L74" s="159" t="n">
        <f aca="false">L72+L73</f>
        <v>2219873.55854525</v>
      </c>
      <c r="M74" s="159" t="n">
        <f aca="false">M72+M73</f>
        <v>2211229.80309605</v>
      </c>
      <c r="N74" s="159" t="n">
        <f aca="false">N72+N73</f>
        <v>2202444.11325339</v>
      </c>
      <c r="O74" s="159" t="n">
        <f aca="false">O72+O73</f>
        <v>2193515.28576722</v>
      </c>
      <c r="P74" s="159" t="n">
        <f aca="false">P72+P73</f>
        <v>2184442.10890337</v>
      </c>
      <c r="Q74" s="159" t="n">
        <f aca="false">Q72+Q73</f>
        <v>2175223.36238873</v>
      </c>
      <c r="R74" s="159" t="n">
        <f aca="false">R72+R73</f>
        <v>2165857.81735622</v>
      </c>
      <c r="S74" s="159" t="n">
        <f aca="false">S72+S73</f>
        <v>2156344.23628933</v>
      </c>
      <c r="T74" s="159" t="n">
        <f aca="false">T72+T73</f>
        <v>2146681.37296634</v>
      </c>
      <c r="U74" s="159" t="n">
        <f aca="false">U72+U73</f>
        <v>2136867.97240421</v>
      </c>
      <c r="V74" s="159" t="n">
        <f aca="false">V72+V73</f>
        <v>2126902.77080213</v>
      </c>
      <c r="W74" s="159" t="n">
        <f aca="false">W72+W73</f>
        <v>2116784.49548472</v>
      </c>
      <c r="X74" s="159" t="n">
        <f aca="false">X72+X73</f>
        <v>2106511.86484487</v>
      </c>
      <c r="Y74" s="159" t="n">
        <f aca="false">Y72+Y73</f>
        <v>2096083.58828623</v>
      </c>
      <c r="Z74" s="159" t="n">
        <f aca="false">Z72+Z73</f>
        <v>2085498.36616538</v>
      </c>
      <c r="AA74" s="159" t="n">
        <f aca="false">AA72+AA73</f>
        <v>2074754.88973362</v>
      </c>
      <c r="AB74" s="159" t="n">
        <f aca="false">AB72+AB73</f>
        <v>2063851.84107839</v>
      </c>
      <c r="AC74" s="159" t="n">
        <f aca="false">AC72+AC73</f>
        <v>2052787.89306436</v>
      </c>
      <c r="AD74" s="159" t="n">
        <f aca="false">AD72+AD73</f>
        <v>2041561.70927416</v>
      </c>
      <c r="AE74" s="159" t="n">
        <f aca="false">AE72+AE73</f>
        <v>2030171.94394874</v>
      </c>
      <c r="AF74" s="159" t="n">
        <f aca="false">AF72+AF73</f>
        <v>2018617.24192733</v>
      </c>
      <c r="AG74" s="159" t="n">
        <f aca="false">AG72+AG73</f>
        <v>2006896.23858711</v>
      </c>
      <c r="AH74" s="159" t="n">
        <f aca="false">AH72+AH73</f>
        <v>1995007.55978243</v>
      </c>
      <c r="AI74" s="161"/>
    </row>
    <row r="75" s="13" customFormat="true" ht="18" hidden="false" customHeight="false" outlineLevel="0" collapsed="false">
      <c r="A75" s="162"/>
      <c r="B75" s="162"/>
      <c r="C75" s="162"/>
      <c r="D75" s="162"/>
      <c r="E75" s="162"/>
      <c r="F75" s="163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</row>
    <row r="76" s="13" customFormat="true" ht="18" hidden="false" customHeight="false" outlineLevel="0" collapsed="false">
      <c r="A76" s="150" t="s">
        <v>61</v>
      </c>
      <c r="B76" s="164"/>
      <c r="C76" s="164"/>
      <c r="D76" s="151" t="n">
        <v>0</v>
      </c>
      <c r="E76" s="151" t="n">
        <v>1</v>
      </c>
      <c r="F76" s="151" t="n">
        <v>2</v>
      </c>
      <c r="G76" s="151" t="n">
        <v>3</v>
      </c>
      <c r="H76" s="151" t="n">
        <v>4</v>
      </c>
      <c r="I76" s="151" t="n">
        <v>5</v>
      </c>
      <c r="J76" s="151" t="n">
        <v>6</v>
      </c>
      <c r="K76" s="151" t="n">
        <v>7</v>
      </c>
      <c r="L76" s="151" t="n">
        <v>8</v>
      </c>
      <c r="M76" s="151" t="n">
        <v>9</v>
      </c>
      <c r="N76" s="151" t="n">
        <v>10</v>
      </c>
      <c r="O76" s="151" t="n">
        <v>11</v>
      </c>
      <c r="P76" s="151" t="n">
        <v>12</v>
      </c>
      <c r="Q76" s="151" t="n">
        <v>13</v>
      </c>
      <c r="R76" s="151" t="n">
        <v>14</v>
      </c>
      <c r="S76" s="152" t="n">
        <v>15</v>
      </c>
      <c r="T76" s="151" t="n">
        <v>16</v>
      </c>
      <c r="U76" s="151" t="n">
        <v>17</v>
      </c>
      <c r="V76" s="151" t="n">
        <v>18</v>
      </c>
      <c r="W76" s="151" t="n">
        <v>19</v>
      </c>
      <c r="X76" s="151" t="n">
        <v>20</v>
      </c>
      <c r="Y76" s="151" t="n">
        <v>21</v>
      </c>
      <c r="Z76" s="151" t="n">
        <v>22</v>
      </c>
      <c r="AA76" s="151" t="n">
        <v>23</v>
      </c>
      <c r="AB76" s="151" t="n">
        <v>24</v>
      </c>
      <c r="AC76" s="151" t="n">
        <v>25</v>
      </c>
      <c r="AD76" s="151" t="n">
        <v>26</v>
      </c>
      <c r="AE76" s="151" t="n">
        <v>27</v>
      </c>
      <c r="AF76" s="151" t="n">
        <v>28</v>
      </c>
      <c r="AG76" s="151" t="n">
        <v>29</v>
      </c>
      <c r="AH76" s="152" t="n">
        <v>30</v>
      </c>
      <c r="AI76" s="135"/>
    </row>
    <row r="77" s="45" customFormat="true" ht="18" hidden="false" customHeight="false" outlineLevel="0" collapsed="false">
      <c r="A77" s="153" t="s">
        <v>62</v>
      </c>
      <c r="B77" s="153"/>
      <c r="C77" s="153"/>
      <c r="D77" s="154" t="n">
        <v>0</v>
      </c>
      <c r="E77" s="155" t="n">
        <f aca="false">F42+F40</f>
        <v>78000</v>
      </c>
      <c r="F77" s="156" t="n">
        <f aca="false">E77*((100+$E$34)/100)</f>
        <v>78858</v>
      </c>
      <c r="G77" s="155" t="n">
        <f aca="false">F77*((100+$E$34)/100)</f>
        <v>79725.438</v>
      </c>
      <c r="H77" s="155" t="n">
        <f aca="false">G77*((100+$E$34)/100)</f>
        <v>80602.417818</v>
      </c>
      <c r="I77" s="155" t="n">
        <f aca="false">H77*((100+$E$34)/100)</f>
        <v>81489.044413998</v>
      </c>
      <c r="J77" s="155" t="n">
        <f aca="false">I77*((100+$E$34)/100)</f>
        <v>82385.4239025519</v>
      </c>
      <c r="K77" s="155" t="n">
        <f aca="false">J77*((100+$E$34)/100)</f>
        <v>83291.66356548</v>
      </c>
      <c r="L77" s="155" t="n">
        <f aca="false">K77*((100+$E$34)/100)</f>
        <v>84207.8718647003</v>
      </c>
      <c r="M77" s="155" t="n">
        <f aca="false">L77*((100+$E$34)/100)</f>
        <v>85134.158455212</v>
      </c>
      <c r="N77" s="155" t="n">
        <f aca="false">M77*((100+$E$34)/100)</f>
        <v>86070.6341982193</v>
      </c>
      <c r="O77" s="155" t="n">
        <f aca="false">N77*((100+$E$34)/100)</f>
        <v>87017.4111743997</v>
      </c>
      <c r="P77" s="155" t="n">
        <f aca="false">O77*((100+$E$34)/100)</f>
        <v>87974.6026973181</v>
      </c>
      <c r="Q77" s="155" t="n">
        <f aca="false">P77*((100+$E$34)/100)</f>
        <v>88942.3233269886</v>
      </c>
      <c r="R77" s="155" t="n">
        <f aca="false">Q77*((100+$E$34)/100)</f>
        <v>89920.6888835855</v>
      </c>
      <c r="S77" s="155" t="n">
        <f aca="false">R77*((100+$E$34)/100)</f>
        <v>90909.8164613049</v>
      </c>
      <c r="T77" s="155" t="n">
        <f aca="false">S77*((100+$E$34)/100)</f>
        <v>91909.8244423792</v>
      </c>
      <c r="U77" s="155" t="n">
        <f aca="false">T77*((100+$E$34)/100)</f>
        <v>92920.8325112454</v>
      </c>
      <c r="V77" s="155" t="n">
        <f aca="false">U77*((100+$E$34)/100)</f>
        <v>93942.9616688691</v>
      </c>
      <c r="W77" s="155" t="n">
        <f aca="false">V77*((100+$E$34)/100)</f>
        <v>94976.3342472266</v>
      </c>
      <c r="X77" s="155" t="n">
        <f aca="false">W77*((100+$E$34)/100)</f>
        <v>96021.0739239461</v>
      </c>
      <c r="Y77" s="155" t="n">
        <f aca="false">X77*((100+$E$34)/100)</f>
        <v>97077.3057371095</v>
      </c>
      <c r="Z77" s="155" t="n">
        <f aca="false">Y77*((100+$E$34)/100)</f>
        <v>98145.1561002177</v>
      </c>
      <c r="AA77" s="155" t="n">
        <f aca="false">Z77*((100+$E$34)/100)</f>
        <v>99224.7528173201</v>
      </c>
      <c r="AB77" s="155" t="n">
        <f aca="false">AA77*((100+$E$34)/100)</f>
        <v>100316.225098311</v>
      </c>
      <c r="AC77" s="155" t="n">
        <f aca="false">AB77*((100+$E$34)/100)</f>
        <v>101419.703574392</v>
      </c>
      <c r="AD77" s="155" t="n">
        <f aca="false">AC77*((100+$E$34)/100)</f>
        <v>102535.32031371</v>
      </c>
      <c r="AE77" s="155" t="n">
        <f aca="false">AD77*((100+$E$34)/100)</f>
        <v>103663.208837161</v>
      </c>
      <c r="AF77" s="155" t="n">
        <f aca="false">AE77*((100+$E$34)/100)</f>
        <v>104803.50413437</v>
      </c>
      <c r="AG77" s="155" t="n">
        <f aca="false">AF77*((100+$E$34)/100)</f>
        <v>105956.342679848</v>
      </c>
      <c r="AH77" s="155" t="n">
        <f aca="false">AG77*((100+$E$34)/100)</f>
        <v>107121.862449326</v>
      </c>
      <c r="AI77" s="43"/>
    </row>
    <row r="78" s="45" customFormat="true" ht="18" hidden="false" customHeight="false" outlineLevel="0" collapsed="false">
      <c r="A78" s="153"/>
      <c r="B78" s="153"/>
      <c r="C78" s="153"/>
      <c r="D78" s="153"/>
      <c r="E78" s="155"/>
      <c r="F78" s="156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43"/>
    </row>
    <row r="79" s="45" customFormat="true" ht="18" hidden="false" customHeight="false" outlineLevel="0" collapsed="false">
      <c r="A79" s="153" t="s">
        <v>63</v>
      </c>
      <c r="B79" s="153"/>
      <c r="C79" s="153"/>
      <c r="D79" s="153"/>
      <c r="E79" s="155" t="n">
        <f aca="false">IF(E63&gt;$E56,0,$E$58*12)</f>
        <v>2141331.07443153</v>
      </c>
      <c r="F79" s="156" t="n">
        <f aca="false">IF(F63&gt;$E56,0,$E$58*12)</f>
        <v>2141331.07443153</v>
      </c>
      <c r="G79" s="155" t="n">
        <f aca="false">IF(G63&gt;$E56,0,$E$58*12)</f>
        <v>2141331.07443153</v>
      </c>
      <c r="H79" s="155" t="n">
        <f aca="false">IF(H63&gt;$E56,0,$E$58*12)</f>
        <v>2141331.07443153</v>
      </c>
      <c r="I79" s="155" t="n">
        <f aca="false">IF(I63&gt;$E56,0,$E$58*12)</f>
        <v>2141331.07443153</v>
      </c>
      <c r="J79" s="155" t="n">
        <f aca="false">IF(J63&gt;$E56,0,$E$58*12)</f>
        <v>2141331.07443153</v>
      </c>
      <c r="K79" s="155" t="n">
        <f aca="false">IF(K63&gt;$E56,0,$E$58*12)</f>
        <v>2141331.07443153</v>
      </c>
      <c r="L79" s="155" t="n">
        <f aca="false">IF(L63&gt;$E56,0,$E$58*12)</f>
        <v>2141331.07443153</v>
      </c>
      <c r="M79" s="155" t="n">
        <f aca="false">IF(M63&gt;$E56,0,$E$58*12)</f>
        <v>2141331.07443153</v>
      </c>
      <c r="N79" s="155" t="n">
        <f aca="false">IF(N63&gt;$E56,0,$E$58*12)</f>
        <v>2141331.07443153</v>
      </c>
      <c r="O79" s="155" t="n">
        <f aca="false">IF(O63&gt;$E56,0,$E$58*12)</f>
        <v>0</v>
      </c>
      <c r="P79" s="155" t="n">
        <f aca="false">IF(P63&gt;$E56,0,$E$58*12)</f>
        <v>0</v>
      </c>
      <c r="Q79" s="155" t="n">
        <f aca="false">IF(Q63&gt;$E56,0,$E$58*12)</f>
        <v>0</v>
      </c>
      <c r="R79" s="155" t="n">
        <f aca="false">IF(R63&gt;$E56,0,$E$58*12)</f>
        <v>0</v>
      </c>
      <c r="S79" s="155" t="n">
        <f aca="false">IF(S63&gt;$E56,0,$E$58*12)</f>
        <v>0</v>
      </c>
      <c r="T79" s="155" t="n">
        <f aca="false">IF(T63&gt;$E56,0,$E$58*12)</f>
        <v>0</v>
      </c>
      <c r="U79" s="155" t="n">
        <f aca="false">IF(U63&gt;$E56,0,$E$58*12)</f>
        <v>0</v>
      </c>
      <c r="V79" s="155" t="n">
        <f aca="false">IF(V63&gt;$E56,0,$E$58*12)</f>
        <v>0</v>
      </c>
      <c r="W79" s="155" t="n">
        <f aca="false">IF(W63&gt;$E56,0,$E$58*12)</f>
        <v>0</v>
      </c>
      <c r="X79" s="155" t="n">
        <f aca="false">IF(X63&gt;$E56,0,$E$58*12)</f>
        <v>0</v>
      </c>
      <c r="Y79" s="155" t="n">
        <f aca="false">IF(Y63&gt;$E56,0,$E$58*12)</f>
        <v>0</v>
      </c>
      <c r="Z79" s="155" t="n">
        <f aca="false">IF(Z63&gt;$E56,0,$E$58*12)</f>
        <v>0</v>
      </c>
      <c r="AA79" s="155" t="n">
        <f aca="false">IF(AA63&gt;$E56,0,$E$58*12)</f>
        <v>0</v>
      </c>
      <c r="AB79" s="155" t="n">
        <f aca="false">IF(AB63&gt;$E56,0,$E$58*12)</f>
        <v>0</v>
      </c>
      <c r="AC79" s="155" t="n">
        <f aca="false">IF(AC63&gt;$E56,0,$E$58*12)</f>
        <v>0</v>
      </c>
      <c r="AD79" s="155" t="n">
        <f aca="false">IF(AD63&gt;$E56,0,$E$58*12)</f>
        <v>0</v>
      </c>
      <c r="AE79" s="155" t="n">
        <f aca="false">IF(AE63&gt;$E56,0,$E$58*12)</f>
        <v>0</v>
      </c>
      <c r="AF79" s="155" t="n">
        <f aca="false">IF(AF63&gt;$E56,0,$E$58*12)</f>
        <v>0</v>
      </c>
      <c r="AG79" s="155" t="n">
        <f aca="false">IF(AG63&gt;$E56,0,$E$58*12)</f>
        <v>0</v>
      </c>
      <c r="AH79" s="155" t="n">
        <f aca="false">IF(AH63&gt;$E56,0,$E$58*12)</f>
        <v>0</v>
      </c>
      <c r="AI79" s="43"/>
    </row>
    <row r="80" s="45" customFormat="true" ht="18" hidden="false" customHeight="false" outlineLevel="0" collapsed="false">
      <c r="A80" s="165"/>
      <c r="B80" s="153"/>
      <c r="C80" s="166" t="s">
        <v>64</v>
      </c>
      <c r="D80" s="153"/>
      <c r="E80" s="155" t="n">
        <f aca="false">IF(E63&gt;$E$56,0,VLOOKUP(E63,'ANÁLISIS DEL PRÉSTAMO'!$H$23:$L$73,4,0))</f>
        <v>532396.834944354</v>
      </c>
      <c r="F80" s="156" t="n">
        <f aca="false">IF(F63&gt;$E$56,0,VLOOKUP(F63,'ANÁLISIS DEL PRÉSTAMO'!$H$23:$L$73,4,0))</f>
        <v>483459.560439445</v>
      </c>
      <c r="G80" s="155" t="n">
        <f aca="false">IF(G63&gt;$E$56,0,VLOOKUP(G63,'ANÁLISIS DEL PRÉSTAMO'!$H$23:$L$73,4,0))</f>
        <v>433033.811901731</v>
      </c>
      <c r="H80" s="155" t="n">
        <f aca="false">IF(H63&gt;$E$56,0,VLOOKUP(H63,'ANÁLISIS DEL PRÉSTAMO'!$H$23:$L$73,4,0))</f>
        <v>381074.315969163</v>
      </c>
      <c r="I80" s="155" t="n">
        <f aca="false">IF(I63&gt;$E$56,0,VLOOKUP(I63,'ANÁLISIS DEL PRÉSTAMO'!$H$23:$L$73,4,0))</f>
        <v>327534.422247061</v>
      </c>
      <c r="J80" s="155" t="n">
        <f aca="false">IF(J63&gt;$E$56,0,VLOOKUP(J63,'ANÁLISIS DEL PRÉSTAMO'!$H$23:$L$73,4,0))</f>
        <v>272366.061424355</v>
      </c>
      <c r="K80" s="155" t="n">
        <f aca="false">IF(K63&gt;$E$56,0,VLOOKUP(K63,'ANÁLISIS DEL PRÉSTAMO'!$H$23:$L$73,4,0))</f>
        <v>215519.702115876</v>
      </c>
      <c r="L80" s="155" t="n">
        <f aca="false">IF(L63&gt;$E$56,0,VLOOKUP(L63,'ANÁLISIS DEL PRÉSTAMO'!$H$23:$L$73,4,0))</f>
        <v>156944.30639198</v>
      </c>
      <c r="M80" s="155" t="n">
        <f aca="false">IF(M63&gt;$E$56,0,VLOOKUP(M63,'ANÁLISIS DEL PRÉSTAMO'!$H$23:$L$73,4,0))</f>
        <v>96587.2839555559</v>
      </c>
      <c r="N80" s="155" t="n">
        <f aca="false">IF(N63&gt;$E$56,0,VLOOKUP(N63,'ANÁLISIS DEL PRÉSTAMO'!$H$23:$L$73,4,0))</f>
        <v>34394.444925277</v>
      </c>
      <c r="O80" s="155" t="n">
        <f aca="false">IF(O63&gt;$E$56,0,VLOOKUP(O63,'ANÁLISIS DEL PRÉSTAMO'!$H$23:$L$73,4,0))</f>
        <v>0</v>
      </c>
      <c r="P80" s="155" t="n">
        <f aca="false">IF(P63&gt;$E$56,0,VLOOKUP(P63,'ANÁLISIS DEL PRÉSTAMO'!$H$23:$L$73,4,0))</f>
        <v>0</v>
      </c>
      <c r="Q80" s="155" t="n">
        <f aca="false">IF(Q63&gt;$E$56,0,VLOOKUP(Q63,'ANÁLISIS DEL PRÉSTAMO'!$H$23:$L$73,4,0))</f>
        <v>0</v>
      </c>
      <c r="R80" s="155" t="n">
        <f aca="false">IF(R63&gt;$E$56,0,VLOOKUP(R63,'ANÁLISIS DEL PRÉSTAMO'!$H$23:$L$73,4,0))</f>
        <v>0</v>
      </c>
      <c r="S80" s="155" t="n">
        <f aca="false">IF(S63&gt;$E$56,0,VLOOKUP(S63,'ANÁLISIS DEL PRÉSTAMO'!$H$23:$L$73,4,0))</f>
        <v>0</v>
      </c>
      <c r="T80" s="155" t="n">
        <f aca="false">IF(T63&gt;$E$56,0,VLOOKUP(T63,'ANÁLISIS DEL PRÉSTAMO'!$H$23:$L$73,4,0))</f>
        <v>0</v>
      </c>
      <c r="U80" s="155" t="n">
        <f aca="false">IF(U63&gt;$E$56,0,VLOOKUP(U63,'ANÁLISIS DEL PRÉSTAMO'!$H$23:$L$73,4,0))</f>
        <v>0</v>
      </c>
      <c r="V80" s="155" t="n">
        <f aca="false">IF(V63&gt;$E$56,0,VLOOKUP(V63,'ANÁLISIS DEL PRÉSTAMO'!$H$23:$L$73,4,0))</f>
        <v>0</v>
      </c>
      <c r="W80" s="155" t="n">
        <f aca="false">IF(W63&gt;$E$56,0,VLOOKUP(W63,'ANÁLISIS DEL PRÉSTAMO'!$H$23:$L$73,4,0))</f>
        <v>0</v>
      </c>
      <c r="X80" s="155" t="n">
        <f aca="false">IF(X63&gt;$E$56,0,VLOOKUP(X63,'ANÁLISIS DEL PRÉSTAMO'!$H$23:$L$73,4,0))</f>
        <v>0</v>
      </c>
      <c r="Y80" s="155" t="n">
        <f aca="false">IF(Y63&gt;$E$56,0,VLOOKUP(Y63,'ANÁLISIS DEL PRÉSTAMO'!$H$23:$L$73,4,0))</f>
        <v>0</v>
      </c>
      <c r="Z80" s="155" t="n">
        <f aca="false">IF(Z63&gt;$E$56,0,VLOOKUP(Z63,'ANÁLISIS DEL PRÉSTAMO'!$H$23:$L$73,4,0))</f>
        <v>0</v>
      </c>
      <c r="AA80" s="155" t="n">
        <f aca="false">IF(AA63&gt;$E$56,0,VLOOKUP(AA63,'ANÁLISIS DEL PRÉSTAMO'!$H$23:$L$73,4,0))</f>
        <v>0</v>
      </c>
      <c r="AB80" s="155" t="n">
        <f aca="false">IF(AB63&gt;$E$56,0,VLOOKUP(AB63,'ANÁLISIS DEL PRÉSTAMO'!$H$23:$L$73,4,0))</f>
        <v>0</v>
      </c>
      <c r="AC80" s="155" t="n">
        <f aca="false">IF(AC63&gt;$E$56,0,VLOOKUP(AC63,'ANÁLISIS DEL PRÉSTAMO'!$H$23:$L$73,4,0))</f>
        <v>0</v>
      </c>
      <c r="AD80" s="155" t="n">
        <f aca="false">IF(AD63&gt;$E$56,0,VLOOKUP(AD63,'ANÁLISIS DEL PRÉSTAMO'!$H$23:$L$73,4,0))</f>
        <v>0</v>
      </c>
      <c r="AE80" s="155" t="n">
        <f aca="false">IF(AE63&gt;$E$56,0,VLOOKUP(AE63,'ANÁLISIS DEL PRÉSTAMO'!$H$23:$L$73,4,0))</f>
        <v>0</v>
      </c>
      <c r="AF80" s="155" t="n">
        <f aca="false">IF(AF63&gt;$E$56,0,VLOOKUP(AF63,'ANÁLISIS DEL PRÉSTAMO'!$H$23:$L$73,4,0))</f>
        <v>0</v>
      </c>
      <c r="AG80" s="155" t="n">
        <f aca="false">IF(AG63&gt;$E$56,0,VLOOKUP(AG63,'ANÁLISIS DEL PRÉSTAMO'!$H$23:$L$73,4,0))</f>
        <v>0</v>
      </c>
      <c r="AH80" s="155" t="n">
        <f aca="false">IF(AH63&gt;$E$56,0,VLOOKUP(AH63,'ANÁLISIS DEL PRÉSTAMO'!$H$23:$L$73,4,0))</f>
        <v>0</v>
      </c>
      <c r="AI80" s="43"/>
    </row>
    <row r="81" s="45" customFormat="true" ht="18" hidden="false" customHeight="false" outlineLevel="0" collapsed="false">
      <c r="A81" s="153"/>
      <c r="B81" s="153"/>
      <c r="C81" s="166" t="s">
        <v>65</v>
      </c>
      <c r="D81" s="153"/>
      <c r="E81" s="155" t="n">
        <f aca="false">IF(E63&gt;$E$56,0,VLOOKUP(E63,'ANÁLISIS DEL PRÉSTAMO'!$H$23:$L$73,5,0))</f>
        <v>1608934.23948717</v>
      </c>
      <c r="F81" s="156" t="n">
        <f aca="false">IF(F63&gt;$E$56,0,VLOOKUP(F63,'ANÁLISIS DEL PRÉSTAMO'!$H$23:$L$73,5,0))</f>
        <v>1657871.51399208</v>
      </c>
      <c r="G81" s="155" t="n">
        <f aca="false">IF(G63&gt;$E$56,0,VLOOKUP(G63,'ANÁLISIS DEL PRÉSTAMO'!$H$23:$L$73,5,0))</f>
        <v>1708297.26252979</v>
      </c>
      <c r="H81" s="155" t="n">
        <f aca="false">IF(H63&gt;$E$56,0,VLOOKUP(H63,'ANÁLISIS DEL PRÉSTAMO'!$H$23:$L$73,5,0))</f>
        <v>1760256.75846236</v>
      </c>
      <c r="I81" s="155" t="n">
        <f aca="false">IF(I63&gt;$E$56,0,VLOOKUP(I63,'ANÁLISIS DEL PRÉSTAMO'!$H$23:$L$73,5,0))</f>
        <v>1813796.65218447</v>
      </c>
      <c r="J81" s="155" t="n">
        <f aca="false">IF(J63&gt;$E$56,0,VLOOKUP(J63,'ANÁLISIS DEL PRÉSTAMO'!$H$23:$L$73,5,0))</f>
        <v>1868965.01300717</v>
      </c>
      <c r="K81" s="155" t="n">
        <f aca="false">IF(K63&gt;$E$56,0,VLOOKUP(K63,'ANÁLISIS DEL PRÉSTAMO'!$H$23:$L$73,5,0))</f>
        <v>1925811.37231565</v>
      </c>
      <c r="L81" s="155" t="n">
        <f aca="false">IF(L63&gt;$E$56,0,VLOOKUP(L63,'ANÁLISIS DEL PRÉSTAMO'!$H$23:$L$73,5,0))</f>
        <v>1984386.76803955</v>
      </c>
      <c r="M81" s="155" t="n">
        <f aca="false">IF(M63&gt;$E$56,0,VLOOKUP(M63,'ANÁLISIS DEL PRÉSTAMO'!$H$23:$L$73,5,0))</f>
        <v>2044743.79047597</v>
      </c>
      <c r="N81" s="155" t="n">
        <f aca="false">IF(N63&gt;$E$56,0,VLOOKUP(N63,'ANÁLISIS DEL PRÉSTAMO'!$H$23:$L$73,5,0))</f>
        <v>2106936.62950624</v>
      </c>
      <c r="O81" s="155" t="n">
        <f aca="false">IF(O63&gt;$E$56,0,VLOOKUP(O63,'ANÁLISIS DEL PRÉSTAMO'!$H$23:$L$73,5,0))</f>
        <v>0</v>
      </c>
      <c r="P81" s="155" t="n">
        <f aca="false">IF(P63&gt;$E$56,0,VLOOKUP(P63,'ANÁLISIS DEL PRÉSTAMO'!$H$23:$L$73,5,0))</f>
        <v>0</v>
      </c>
      <c r="Q81" s="155" t="n">
        <f aca="false">IF(Q63&gt;$E$56,0,VLOOKUP(Q63,'ANÁLISIS DEL PRÉSTAMO'!$H$23:$L$73,5,0))</f>
        <v>0</v>
      </c>
      <c r="R81" s="155" t="n">
        <f aca="false">IF(R63&gt;$E$56,0,VLOOKUP(R63,'ANÁLISIS DEL PRÉSTAMO'!$H$23:$L$73,5,0))</f>
        <v>0</v>
      </c>
      <c r="S81" s="155" t="n">
        <f aca="false">IF(S63&gt;$E$56,0,VLOOKUP(S63,'ANÁLISIS DEL PRÉSTAMO'!$H$23:$L$73,5,0))</f>
        <v>0</v>
      </c>
      <c r="T81" s="155" t="n">
        <f aca="false">IF(T63&gt;$E$56,0,VLOOKUP(T63,'ANÁLISIS DEL PRÉSTAMO'!$H$23:$L$73,5,0))</f>
        <v>0</v>
      </c>
      <c r="U81" s="155" t="n">
        <f aca="false">IF(U63&gt;$E$56,0,VLOOKUP(U63,'ANÁLISIS DEL PRÉSTAMO'!$H$23:$L$73,5,0))</f>
        <v>0</v>
      </c>
      <c r="V81" s="155" t="n">
        <f aca="false">IF(V63&gt;$E$56,0,VLOOKUP(V63,'ANÁLISIS DEL PRÉSTAMO'!$H$23:$L$73,5,0))</f>
        <v>0</v>
      </c>
      <c r="W81" s="155" t="n">
        <f aca="false">IF(W63&gt;$E$56,0,VLOOKUP(W63,'ANÁLISIS DEL PRÉSTAMO'!$H$23:$L$73,5,0))</f>
        <v>0</v>
      </c>
      <c r="X81" s="155" t="n">
        <f aca="false">IF(X63&gt;$E$56,0,VLOOKUP(X63,'ANÁLISIS DEL PRÉSTAMO'!$H$23:$L$73,5,0))</f>
        <v>0</v>
      </c>
      <c r="Y81" s="155" t="n">
        <f aca="false">IF(Y63&gt;$E$56,0,VLOOKUP(Y63,'ANÁLISIS DEL PRÉSTAMO'!$H$23:$L$73,5,0))</f>
        <v>0</v>
      </c>
      <c r="Z81" s="155" t="n">
        <f aca="false">IF(Z63&gt;$E$56,0,VLOOKUP(Z63,'ANÁLISIS DEL PRÉSTAMO'!$H$23:$L$73,5,0))</f>
        <v>0</v>
      </c>
      <c r="AA81" s="155" t="n">
        <f aca="false">IF(AA63&gt;$E$56,0,VLOOKUP(AA63,'ANÁLISIS DEL PRÉSTAMO'!$H$23:$L$73,5,0))</f>
        <v>0</v>
      </c>
      <c r="AB81" s="155" t="n">
        <f aca="false">IF(AB63&gt;$E$56,0,VLOOKUP(AB63,'ANÁLISIS DEL PRÉSTAMO'!$H$23:$L$73,5,0))</f>
        <v>0</v>
      </c>
      <c r="AC81" s="155" t="n">
        <f aca="false">IF(AC63&gt;$E$56,0,VLOOKUP(AC63,'ANÁLISIS DEL PRÉSTAMO'!$H$23:$L$73,5,0))</f>
        <v>0</v>
      </c>
      <c r="AD81" s="155" t="n">
        <f aca="false">IF(AD63&gt;$E$56,0,VLOOKUP(AD63,'ANÁLISIS DEL PRÉSTAMO'!$H$23:$L$73,5,0))</f>
        <v>0</v>
      </c>
      <c r="AE81" s="155" t="n">
        <f aca="false">IF(AE63&gt;$E$56,0,VLOOKUP(AE63,'ANÁLISIS DEL PRÉSTAMO'!$H$23:$L$73,5,0))</f>
        <v>0</v>
      </c>
      <c r="AF81" s="155" t="n">
        <f aca="false">IF(AF63&gt;$E$56,0,VLOOKUP(AF63,'ANÁLISIS DEL PRÉSTAMO'!$H$23:$L$73,5,0))</f>
        <v>0</v>
      </c>
      <c r="AG81" s="155" t="n">
        <f aca="false">IF(AG63&gt;$E$56,0,VLOOKUP(AG63,'ANÁLISIS DEL PRÉSTAMO'!$H$23:$L$73,5,0))</f>
        <v>0</v>
      </c>
      <c r="AH81" s="155" t="n">
        <f aca="false">IF(AH63&gt;$E$56,0,VLOOKUP(AH63,'ANÁLISIS DEL PRÉSTAMO'!$H$23:$L$73,5,0))</f>
        <v>0</v>
      </c>
      <c r="AI81" s="43"/>
    </row>
    <row r="82" s="45" customFormat="true" ht="18" hidden="false" customHeight="false" outlineLevel="0" collapsed="false">
      <c r="A82" s="153"/>
      <c r="B82" s="153"/>
      <c r="C82" s="166"/>
      <c r="D82" s="153"/>
      <c r="E82" s="155"/>
      <c r="F82" s="156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43"/>
    </row>
    <row r="83" s="45" customFormat="true" ht="18" hidden="false" customHeight="false" outlineLevel="0" collapsed="false">
      <c r="A83" s="153" t="s">
        <v>66</v>
      </c>
      <c r="B83" s="153"/>
      <c r="C83" s="153"/>
      <c r="D83" s="153"/>
      <c r="E83" s="155" t="n">
        <f aca="false">E44</f>
        <v>25000</v>
      </c>
      <c r="F83" s="156" t="n">
        <f aca="false">E83*(1+$E$34/100)</f>
        <v>25275</v>
      </c>
      <c r="G83" s="155" t="n">
        <f aca="false">F83*(1+$E$34/100)</f>
        <v>25553.025</v>
      </c>
      <c r="H83" s="155" t="n">
        <f aca="false">G83*(1+$E$34/100)</f>
        <v>25834.108275</v>
      </c>
      <c r="I83" s="155" t="n">
        <f aca="false">H83*(1+$E$34/100)</f>
        <v>26118.283466025</v>
      </c>
      <c r="J83" s="155" t="n">
        <f aca="false">I83*(1+$E$34/100)</f>
        <v>26405.5845841513</v>
      </c>
      <c r="K83" s="155" t="n">
        <f aca="false">J83*(1+$E$34/100)</f>
        <v>26696.0460145769</v>
      </c>
      <c r="L83" s="155" t="n">
        <f aca="false">K83*(1+$E$34/100)</f>
        <v>26989.7025207373</v>
      </c>
      <c r="M83" s="155" t="n">
        <f aca="false">L83*(1+$E$34/100)</f>
        <v>27286.5892484654</v>
      </c>
      <c r="N83" s="155" t="n">
        <f aca="false">M83*(1+$E$34/100)</f>
        <v>27586.7417301985</v>
      </c>
      <c r="O83" s="155" t="n">
        <f aca="false">N83*(1+$E$34/100)</f>
        <v>27890.1958892307</v>
      </c>
      <c r="P83" s="155" t="n">
        <f aca="false">O83*(1+$E$34/100)</f>
        <v>28196.9880440122</v>
      </c>
      <c r="Q83" s="155" t="n">
        <f aca="false">P83*(1+$E$34/100)</f>
        <v>28507.1549124963</v>
      </c>
      <c r="R83" s="155" t="n">
        <f aca="false">Q83*(1+$E$34/100)</f>
        <v>28820.7336165338</v>
      </c>
      <c r="S83" s="155" t="n">
        <f aca="false">R83*(1+$E$34/100)</f>
        <v>29137.7616863157</v>
      </c>
      <c r="T83" s="155" t="n">
        <f aca="false">S83*(1+$E$34/100)</f>
        <v>29458.2770648651</v>
      </c>
      <c r="U83" s="155" t="n">
        <f aca="false">T83*(1+$E$34/100)</f>
        <v>29782.3181125786</v>
      </c>
      <c r="V83" s="155" t="n">
        <f aca="false">U83*(1+$E$34/100)</f>
        <v>30109.923611817</v>
      </c>
      <c r="W83" s="155" t="n">
        <f aca="false">V83*(1+$E$34/100)</f>
        <v>30441.132771547</v>
      </c>
      <c r="X83" s="155" t="n">
        <f aca="false">W83*(1+$E$34/100)</f>
        <v>30775.985232034</v>
      </c>
      <c r="Y83" s="155" t="n">
        <f aca="false">X83*(1+$E$34/100)</f>
        <v>31114.5210695864</v>
      </c>
      <c r="Z83" s="155" t="n">
        <f aca="false">Y83*(1+$E$34/100)</f>
        <v>31456.7808013518</v>
      </c>
      <c r="AA83" s="155" t="n">
        <f aca="false">Z83*(1+$E$34/100)</f>
        <v>31802.8053901667</v>
      </c>
      <c r="AB83" s="155" t="n">
        <f aca="false">AA83*(1+$E$34/100)</f>
        <v>32152.6362494585</v>
      </c>
      <c r="AC83" s="155" t="n">
        <f aca="false">AB83*(1+$E$34/100)</f>
        <v>32506.3152482026</v>
      </c>
      <c r="AD83" s="155" t="n">
        <f aca="false">AC83*(1+$E$34/100)</f>
        <v>32863.8847159328</v>
      </c>
      <c r="AE83" s="155" t="n">
        <f aca="false">AD83*(1+$E$34/100)</f>
        <v>33225.387447808</v>
      </c>
      <c r="AF83" s="155" t="n">
        <f aca="false">AE83*(1+$E$34/100)</f>
        <v>33590.8667097339</v>
      </c>
      <c r="AG83" s="155" t="n">
        <f aca="false">AF83*(1+$E$34/100)</f>
        <v>33960.366243541</v>
      </c>
      <c r="AH83" s="155" t="n">
        <f aca="false">AG83*(1+$E$34/100)</f>
        <v>34333.9302722199</v>
      </c>
      <c r="AI83" s="43"/>
    </row>
    <row r="84" s="45" customFormat="true" ht="18" hidden="false" customHeight="false" outlineLevel="0" collapsed="false">
      <c r="A84" s="157" t="s">
        <v>67</v>
      </c>
      <c r="B84" s="157"/>
      <c r="C84" s="157"/>
      <c r="D84" s="158" t="n">
        <f aca="false">E48</f>
        <v>4620000</v>
      </c>
      <c r="E84" s="159" t="n">
        <f aca="false">SUM(E77,E79,E83)</f>
        <v>2244331.07443153</v>
      </c>
      <c r="F84" s="160" t="n">
        <f aca="false">SUM(F77,F79,F83)</f>
        <v>2245464.07443153</v>
      </c>
      <c r="G84" s="159" t="n">
        <f aca="false">SUM(G77,G79,G83)</f>
        <v>2246609.53743153</v>
      </c>
      <c r="H84" s="159" t="n">
        <f aca="false">SUM(H77,H79,H83)</f>
        <v>2247767.60052453</v>
      </c>
      <c r="I84" s="159" t="n">
        <f aca="false">SUM(I77,I79,I83)</f>
        <v>2248938.40231155</v>
      </c>
      <c r="J84" s="159" t="n">
        <f aca="false">SUM(J77,J79,J83)</f>
        <v>2250122.08291823</v>
      </c>
      <c r="K84" s="159" t="n">
        <f aca="false">SUM(K77,K79,K83)</f>
        <v>2251318.78401158</v>
      </c>
      <c r="L84" s="159" t="n">
        <f aca="false">SUM(L77,L79,L83)</f>
        <v>2252528.64881696</v>
      </c>
      <c r="M84" s="159" t="n">
        <f aca="false">SUM(M77,M79,M83)</f>
        <v>2253751.8221352</v>
      </c>
      <c r="N84" s="159" t="n">
        <f aca="false">SUM(N77,N79,N83)</f>
        <v>2254988.45035994</v>
      </c>
      <c r="O84" s="159" t="n">
        <f aca="false">SUM(O77,O79,O83)</f>
        <v>114907.60706363</v>
      </c>
      <c r="P84" s="159" t="n">
        <f aca="false">SUM(P77,P79,P83)</f>
        <v>116171.59074133</v>
      </c>
      <c r="Q84" s="159" t="n">
        <f aca="false">SUM(Q77,Q79,Q83)</f>
        <v>117449.478239485</v>
      </c>
      <c r="R84" s="159" t="n">
        <f aca="false">SUM(R77,R79,R83)</f>
        <v>118741.422500119</v>
      </c>
      <c r="S84" s="159" t="n">
        <f aca="false">SUM(S77,S79,S83)</f>
        <v>120047.578147621</v>
      </c>
      <c r="T84" s="159" t="n">
        <f aca="false">SUM(T77,T79,T83)</f>
        <v>121368.101507244</v>
      </c>
      <c r="U84" s="159" t="n">
        <f aca="false">SUM(U77,U79,U83)</f>
        <v>122703.150623824</v>
      </c>
      <c r="V84" s="159" t="n">
        <f aca="false">SUM(V77,V79,V83)</f>
        <v>124052.885280686</v>
      </c>
      <c r="W84" s="159" t="n">
        <f aca="false">SUM(W77,W79,W83)</f>
        <v>125417.467018774</v>
      </c>
      <c r="X84" s="159" t="n">
        <f aca="false">SUM(X77,X79,X83)</f>
        <v>126797.05915598</v>
      </c>
      <c r="Y84" s="159" t="n">
        <f aca="false">SUM(Y77,Y79,Y83)</f>
        <v>128191.826806696</v>
      </c>
      <c r="Z84" s="159" t="n">
        <f aca="false">SUM(Z77,Z79,Z83)</f>
        <v>129601.93690157</v>
      </c>
      <c r="AA84" s="159" t="n">
        <f aca="false">SUM(AA77,AA79,AA83)</f>
        <v>131027.558207487</v>
      </c>
      <c r="AB84" s="159" t="n">
        <f aca="false">SUM(AB77,AB79,AB83)</f>
        <v>132468.861347769</v>
      </c>
      <c r="AC84" s="159" t="n">
        <f aca="false">SUM(AC77,AC79,AC83)</f>
        <v>133926.018822595</v>
      </c>
      <c r="AD84" s="159" t="n">
        <f aca="false">SUM(AD77,AD79,AD83)</f>
        <v>135399.205029643</v>
      </c>
      <c r="AE84" s="159" t="n">
        <f aca="false">SUM(AE77,AE79,AE83)</f>
        <v>136888.596284969</v>
      </c>
      <c r="AF84" s="159" t="n">
        <f aca="false">SUM(AF77,AF79,AF83)</f>
        <v>138394.370844104</v>
      </c>
      <c r="AG84" s="159" t="n">
        <f aca="false">SUM(AG77,AG79,AG83)</f>
        <v>139916.708923389</v>
      </c>
      <c r="AH84" s="159" t="n">
        <f aca="false">SUM(AH77,AH79,AH83)</f>
        <v>141455.792721546</v>
      </c>
      <c r="AI84" s="161"/>
    </row>
    <row r="85" s="13" customFormat="true" ht="18" hidden="false" customHeight="false" outlineLevel="0" collapsed="false">
      <c r="A85" s="167"/>
      <c r="B85" s="167"/>
      <c r="C85" s="167"/>
      <c r="D85" s="167"/>
      <c r="E85" s="167"/>
      <c r="F85" s="168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</row>
    <row r="86" s="13" customFormat="true" ht="18" hidden="false" customHeight="false" outlineLevel="0" collapsed="false">
      <c r="A86" s="150" t="s">
        <v>68</v>
      </c>
      <c r="B86" s="151"/>
      <c r="C86" s="151"/>
      <c r="D86" s="151" t="n">
        <v>0</v>
      </c>
      <c r="E86" s="151" t="n">
        <v>1</v>
      </c>
      <c r="F86" s="151" t="n">
        <v>2</v>
      </c>
      <c r="G86" s="151" t="n">
        <v>3</v>
      </c>
      <c r="H86" s="151" t="n">
        <v>4</v>
      </c>
      <c r="I86" s="151" t="n">
        <v>5</v>
      </c>
      <c r="J86" s="151" t="n">
        <v>6</v>
      </c>
      <c r="K86" s="151" t="n">
        <v>7</v>
      </c>
      <c r="L86" s="151" t="n">
        <v>8</v>
      </c>
      <c r="M86" s="151" t="n">
        <v>9</v>
      </c>
      <c r="N86" s="151" t="n">
        <v>10</v>
      </c>
      <c r="O86" s="151" t="n">
        <v>11</v>
      </c>
      <c r="P86" s="151" t="n">
        <v>12</v>
      </c>
      <c r="Q86" s="151" t="n">
        <v>13</v>
      </c>
      <c r="R86" s="151" t="n">
        <v>14</v>
      </c>
      <c r="S86" s="152" t="n">
        <v>15</v>
      </c>
      <c r="T86" s="151" t="n">
        <v>16</v>
      </c>
      <c r="U86" s="151" t="n">
        <v>17</v>
      </c>
      <c r="V86" s="151" t="n">
        <v>18</v>
      </c>
      <c r="W86" s="151" t="n">
        <v>19</v>
      </c>
      <c r="X86" s="151" t="n">
        <v>20</v>
      </c>
      <c r="Y86" s="151" t="n">
        <v>21</v>
      </c>
      <c r="Z86" s="151" t="n">
        <v>22</v>
      </c>
      <c r="AA86" s="151" t="n">
        <v>23</v>
      </c>
      <c r="AB86" s="151" t="n">
        <v>24</v>
      </c>
      <c r="AC86" s="151" t="n">
        <v>25</v>
      </c>
      <c r="AD86" s="151" t="n">
        <v>26</v>
      </c>
      <c r="AE86" s="151" t="n">
        <v>27</v>
      </c>
      <c r="AF86" s="151" t="n">
        <v>28</v>
      </c>
      <c r="AG86" s="151" t="n">
        <v>29</v>
      </c>
      <c r="AH86" s="152" t="n">
        <v>30</v>
      </c>
      <c r="AI86" s="135"/>
    </row>
    <row r="87" s="45" customFormat="true" ht="18" hidden="false" customHeight="false" outlineLevel="0" collapsed="false">
      <c r="A87" s="153" t="s">
        <v>69</v>
      </c>
      <c r="B87" s="153"/>
      <c r="C87" s="153"/>
      <c r="D87" s="153"/>
      <c r="E87" s="169" t="n">
        <f aca="false">D89</f>
        <v>-4620000</v>
      </c>
      <c r="F87" s="170" t="n">
        <f aca="false">E89</f>
        <v>-4587826.07443153</v>
      </c>
      <c r="G87" s="169" t="n">
        <f aca="false">F89</f>
        <v>-4564468.35323805</v>
      </c>
      <c r="H87" s="169" t="n">
        <f aca="false">G89</f>
        <v>-4550073.04408833</v>
      </c>
      <c r="I87" s="169" t="n">
        <f aca="false">H89</f>
        <v>-4544787.63711068</v>
      </c>
      <c r="J87" s="169" t="n">
        <f aca="false">I89</f>
        <v>-4548760.91451109</v>
      </c>
      <c r="K87" s="169" t="n">
        <f aca="false">J89</f>
        <v>-4562142.96026031</v>
      </c>
      <c r="L87" s="169" t="n">
        <f aca="false">K89</f>
        <v>-4585085.16985057</v>
      </c>
      <c r="M87" s="169" t="n">
        <f aca="false">L89</f>
        <v>-4617740.26012228</v>
      </c>
      <c r="N87" s="169" t="n">
        <f aca="false">M89</f>
        <v>-4660262.27916144</v>
      </c>
      <c r="O87" s="169" t="n">
        <f aca="false">N89</f>
        <v>-4712806.61626799</v>
      </c>
      <c r="P87" s="169" t="n">
        <f aca="false">O89</f>
        <v>-2634198.9375644</v>
      </c>
      <c r="Q87" s="169" t="n">
        <f aca="false">P89</f>
        <v>-565928.41940236</v>
      </c>
      <c r="R87" s="169" t="n">
        <f aca="false">Q89</f>
        <v>1491845.46474689</v>
      </c>
      <c r="S87" s="169" t="n">
        <f aca="false">R89</f>
        <v>3538961.85960299</v>
      </c>
      <c r="T87" s="169" t="n">
        <f aca="false">S89</f>
        <v>5575258.5177447</v>
      </c>
      <c r="U87" s="169" t="n">
        <f aca="false">T89</f>
        <v>7600571.7892038</v>
      </c>
      <c r="V87" s="169" t="n">
        <f aca="false">U89</f>
        <v>9614736.61098418</v>
      </c>
      <c r="W87" s="169" t="n">
        <f aca="false">V89</f>
        <v>11617586.4965056</v>
      </c>
      <c r="X87" s="169" t="n">
        <f aca="false">W89</f>
        <v>13608953.5249716</v>
      </c>
      <c r="Y87" s="169" t="n">
        <f aca="false">X89</f>
        <v>15588668.3306605</v>
      </c>
      <c r="Z87" s="169" t="n">
        <f aca="false">Y89</f>
        <v>17556560.09214</v>
      </c>
      <c r="AA87" s="169" t="n">
        <f aca="false">Z89</f>
        <v>19512456.5214038</v>
      </c>
      <c r="AB87" s="169" t="n">
        <f aca="false">AA89</f>
        <v>21456183.8529299</v>
      </c>
      <c r="AC87" s="169" t="n">
        <f aca="false">AB89</f>
        <v>23387566.8326606</v>
      </c>
      <c r="AD87" s="169" t="n">
        <f aca="false">AC89</f>
        <v>25306428.7069023</v>
      </c>
      <c r="AE87" s="169" t="n">
        <f aca="false">AD89</f>
        <v>27212591.2111468</v>
      </c>
      <c r="AF87" s="169" t="n">
        <f aca="false">AE89</f>
        <v>29105874.5588106</v>
      </c>
      <c r="AG87" s="169" t="n">
        <f aca="false">AF89</f>
        <v>30986097.4298938</v>
      </c>
      <c r="AH87" s="169" t="n">
        <f aca="false">AG89</f>
        <v>32853076.9595576</v>
      </c>
      <c r="AI87" s="43"/>
    </row>
    <row r="88" s="45" customFormat="true" ht="18" hidden="false" customHeight="false" outlineLevel="0" collapsed="false">
      <c r="A88" s="153" t="s">
        <v>70</v>
      </c>
      <c r="B88" s="153"/>
      <c r="C88" s="153"/>
      <c r="D88" s="171" t="n">
        <f aca="false">D74-D84</f>
        <v>-4620000</v>
      </c>
      <c r="E88" s="169" t="n">
        <f aca="false">E74-E84</f>
        <v>32173.9255684745</v>
      </c>
      <c r="F88" s="170" t="n">
        <f aca="false">F74-F84</f>
        <v>23357.7211934743</v>
      </c>
      <c r="G88" s="169" t="n">
        <f aca="false">G74-G84</f>
        <v>14395.309149724</v>
      </c>
      <c r="H88" s="169" t="n">
        <f aca="false">H74-H84</f>
        <v>5285.40697764559</v>
      </c>
      <c r="I88" s="169" t="n">
        <f aca="false">I74-I84</f>
        <v>-3973.27740041027</v>
      </c>
      <c r="J88" s="169" t="n">
        <f aca="false">J74-J84</f>
        <v>-13382.0457492229</v>
      </c>
      <c r="K88" s="169" t="n">
        <f aca="false">K74-K84</f>
        <v>-22942.209590252</v>
      </c>
      <c r="L88" s="169" t="n">
        <f aca="false">L74-L84</f>
        <v>-32655.0902717141</v>
      </c>
      <c r="M88" s="169" t="n">
        <f aca="false">M74-M84</f>
        <v>-42522.0190391573</v>
      </c>
      <c r="N88" s="169" t="n">
        <f aca="false">N74-N84</f>
        <v>-52544.3371065562</v>
      </c>
      <c r="O88" s="169" t="n">
        <f aca="false">O74-O84</f>
        <v>2078607.67870359</v>
      </c>
      <c r="P88" s="169" t="n">
        <f aca="false">P74-P84</f>
        <v>2068270.51816204</v>
      </c>
      <c r="Q88" s="169" t="n">
        <f aca="false">Q74-Q84</f>
        <v>2057773.88414925</v>
      </c>
      <c r="R88" s="169" t="n">
        <f aca="false">R74-R84</f>
        <v>2047116.3948561</v>
      </c>
      <c r="S88" s="169" t="n">
        <f aca="false">S74-S84</f>
        <v>2036296.65814171</v>
      </c>
      <c r="T88" s="169" t="n">
        <f aca="false">T74-T84</f>
        <v>2025313.27145909</v>
      </c>
      <c r="U88" s="169" t="n">
        <f aca="false">U74-U84</f>
        <v>2014164.82178038</v>
      </c>
      <c r="V88" s="169" t="n">
        <f aca="false">V74-V84</f>
        <v>2002849.88552144</v>
      </c>
      <c r="W88" s="169" t="n">
        <f aca="false">W74-W84</f>
        <v>1991367.02846595</v>
      </c>
      <c r="X88" s="169" t="n">
        <f aca="false">X74-X84</f>
        <v>1979714.80568889</v>
      </c>
      <c r="Y88" s="169" t="n">
        <f aca="false">Y74-Y84</f>
        <v>1967891.76147953</v>
      </c>
      <c r="Z88" s="169" t="n">
        <f aca="false">Z74-Z84</f>
        <v>1955896.42926381</v>
      </c>
      <c r="AA88" s="169" t="n">
        <f aca="false">AA74-AA84</f>
        <v>1943727.33152614</v>
      </c>
      <c r="AB88" s="169" t="n">
        <f aca="false">AB74-AB84</f>
        <v>1931382.97973062</v>
      </c>
      <c r="AC88" s="169" t="n">
        <f aca="false">AC74-AC84</f>
        <v>1918861.87424177</v>
      </c>
      <c r="AD88" s="169" t="n">
        <f aca="false">AD74-AD84</f>
        <v>1906162.50424452</v>
      </c>
      <c r="AE88" s="169" t="n">
        <f aca="false">AE74-AE84</f>
        <v>1893283.34766377</v>
      </c>
      <c r="AF88" s="169" t="n">
        <f aca="false">AF74-AF84</f>
        <v>1880222.87108323</v>
      </c>
      <c r="AG88" s="169" t="n">
        <f aca="false">AG74-AG84</f>
        <v>1866979.52966372</v>
      </c>
      <c r="AH88" s="169" t="n">
        <f aca="false">AH74-AH84</f>
        <v>1853551.76706089</v>
      </c>
      <c r="AI88" s="43"/>
    </row>
    <row r="89" s="45" customFormat="true" ht="18" hidden="false" customHeight="false" outlineLevel="0" collapsed="false">
      <c r="A89" s="157" t="s">
        <v>71</v>
      </c>
      <c r="B89" s="157"/>
      <c r="C89" s="157"/>
      <c r="D89" s="172" t="n">
        <f aca="false">D87+D88</f>
        <v>-4620000</v>
      </c>
      <c r="E89" s="173" t="n">
        <f aca="false">E87+E88</f>
        <v>-4587826.07443153</v>
      </c>
      <c r="F89" s="174" t="n">
        <f aca="false">F87+F88</f>
        <v>-4564468.35323805</v>
      </c>
      <c r="G89" s="173" t="n">
        <f aca="false">G87+G88</f>
        <v>-4550073.04408833</v>
      </c>
      <c r="H89" s="173" t="n">
        <f aca="false">H87+H88</f>
        <v>-4544787.63711068</v>
      </c>
      <c r="I89" s="173" t="n">
        <f aca="false">I87+I88</f>
        <v>-4548760.91451109</v>
      </c>
      <c r="J89" s="173" t="n">
        <f aca="false">J87+J88</f>
        <v>-4562142.96026031</v>
      </c>
      <c r="K89" s="173" t="n">
        <f aca="false">K87+K88</f>
        <v>-4585085.16985057</v>
      </c>
      <c r="L89" s="173" t="n">
        <f aca="false">L87+L88</f>
        <v>-4617740.26012228</v>
      </c>
      <c r="M89" s="173" t="n">
        <f aca="false">M87+M88</f>
        <v>-4660262.27916144</v>
      </c>
      <c r="N89" s="173" t="n">
        <f aca="false">N87+N88</f>
        <v>-4712806.61626799</v>
      </c>
      <c r="O89" s="173" t="n">
        <f aca="false">O87+O88</f>
        <v>-2634198.9375644</v>
      </c>
      <c r="P89" s="173" t="n">
        <f aca="false">P87+P88</f>
        <v>-565928.41940236</v>
      </c>
      <c r="Q89" s="173" t="n">
        <f aca="false">Q87+Q88</f>
        <v>1491845.46474689</v>
      </c>
      <c r="R89" s="173" t="n">
        <f aca="false">R87+R88</f>
        <v>3538961.85960299</v>
      </c>
      <c r="S89" s="173" t="n">
        <f aca="false">S87+S88</f>
        <v>5575258.5177447</v>
      </c>
      <c r="T89" s="173" t="n">
        <f aca="false">T87+T88</f>
        <v>7600571.7892038</v>
      </c>
      <c r="U89" s="173" t="n">
        <f aca="false">U87+U88</f>
        <v>9614736.61098418</v>
      </c>
      <c r="V89" s="173" t="n">
        <f aca="false">V87+V88</f>
        <v>11617586.4965056</v>
      </c>
      <c r="W89" s="173" t="n">
        <f aca="false">W87+W88</f>
        <v>13608953.5249716</v>
      </c>
      <c r="X89" s="173" t="n">
        <f aca="false">X87+X88</f>
        <v>15588668.3306605</v>
      </c>
      <c r="Y89" s="173" t="n">
        <f aca="false">Y87+Y88</f>
        <v>17556560.09214</v>
      </c>
      <c r="Z89" s="173" t="n">
        <f aca="false">Z87+Z88</f>
        <v>19512456.5214038</v>
      </c>
      <c r="AA89" s="173" t="n">
        <f aca="false">AA87+AA88</f>
        <v>21456183.8529299</v>
      </c>
      <c r="AB89" s="173" t="n">
        <f aca="false">AB87+AB88</f>
        <v>23387566.8326606</v>
      </c>
      <c r="AC89" s="173" t="n">
        <f aca="false">AC87+AC88</f>
        <v>25306428.7069023</v>
      </c>
      <c r="AD89" s="173" t="n">
        <f aca="false">AD87+AD88</f>
        <v>27212591.2111468</v>
      </c>
      <c r="AE89" s="173" t="n">
        <f aca="false">AE87+AE88</f>
        <v>29105874.5588106</v>
      </c>
      <c r="AF89" s="173" t="n">
        <f aca="false">AF87+AF88</f>
        <v>30986097.4298938</v>
      </c>
      <c r="AG89" s="173" t="n">
        <f aca="false">AG87+AG88</f>
        <v>32853076.9595576</v>
      </c>
      <c r="AH89" s="173" t="n">
        <f aca="false">AH87+AH88</f>
        <v>34706628.7266184</v>
      </c>
      <c r="AI89" s="161"/>
    </row>
    <row r="90" s="13" customFormat="true" ht="18" hidden="false" customHeight="false" outlineLevel="0" collapsed="false">
      <c r="A90" s="167"/>
      <c r="B90" s="167"/>
      <c r="C90" s="167"/>
      <c r="D90" s="167"/>
      <c r="E90" s="167"/>
      <c r="F90" s="168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</row>
    <row r="91" s="13" customFormat="true" ht="18" hidden="false" customHeight="false" outlineLevel="0" collapsed="false">
      <c r="A91" s="150" t="s">
        <v>72</v>
      </c>
      <c r="B91" s="151"/>
      <c r="C91" s="151"/>
      <c r="D91" s="151"/>
      <c r="E91" s="151" t="n">
        <v>1</v>
      </c>
      <c r="F91" s="151" t="n">
        <v>2</v>
      </c>
      <c r="G91" s="151" t="n">
        <v>3</v>
      </c>
      <c r="H91" s="151" t="n">
        <v>4</v>
      </c>
      <c r="I91" s="151" t="n">
        <v>5</v>
      </c>
      <c r="J91" s="151" t="n">
        <v>6</v>
      </c>
      <c r="K91" s="151" t="n">
        <v>7</v>
      </c>
      <c r="L91" s="151" t="n">
        <v>8</v>
      </c>
      <c r="M91" s="151" t="n">
        <v>9</v>
      </c>
      <c r="N91" s="151" t="n">
        <v>10</v>
      </c>
      <c r="O91" s="151" t="n">
        <v>11</v>
      </c>
      <c r="P91" s="151" t="n">
        <v>12</v>
      </c>
      <c r="Q91" s="151" t="n">
        <v>13</v>
      </c>
      <c r="R91" s="151" t="n">
        <v>14</v>
      </c>
      <c r="S91" s="152" t="n">
        <v>15</v>
      </c>
      <c r="T91" s="151" t="n">
        <v>16</v>
      </c>
      <c r="U91" s="151" t="n">
        <v>17</v>
      </c>
      <c r="V91" s="151" t="n">
        <v>18</v>
      </c>
      <c r="W91" s="151" t="n">
        <v>19</v>
      </c>
      <c r="X91" s="151" t="n">
        <v>20</v>
      </c>
      <c r="Y91" s="151" t="n">
        <v>21</v>
      </c>
      <c r="Z91" s="151" t="n">
        <v>22</v>
      </c>
      <c r="AA91" s="151" t="n">
        <v>23</v>
      </c>
      <c r="AB91" s="151" t="n">
        <v>24</v>
      </c>
      <c r="AC91" s="151" t="n">
        <v>25</v>
      </c>
      <c r="AD91" s="151" t="n">
        <v>26</v>
      </c>
      <c r="AE91" s="151" t="n">
        <v>27</v>
      </c>
      <c r="AF91" s="151" t="n">
        <v>28</v>
      </c>
      <c r="AG91" s="151" t="n">
        <v>29</v>
      </c>
      <c r="AH91" s="152" t="n">
        <v>30</v>
      </c>
      <c r="AI91" s="135"/>
    </row>
    <row r="92" s="45" customFormat="true" ht="18" hidden="false" customHeight="false" outlineLevel="0" collapsed="false">
      <c r="A92" s="153" t="s">
        <v>73</v>
      </c>
      <c r="B92" s="153"/>
      <c r="C92" s="153"/>
      <c r="D92" s="153"/>
      <c r="E92" s="169" t="n">
        <f aca="false">E72-E77-E83</f>
        <v>2173505</v>
      </c>
      <c r="F92" s="170" t="n">
        <f aca="false">F72-F77-F83+F73</f>
        <v>2164688.795625</v>
      </c>
      <c r="G92" s="169" t="n">
        <f aca="false">G72-G77-G83</f>
        <v>2155726.38358125</v>
      </c>
      <c r="H92" s="169" t="n">
        <f aca="false">H72-H77-H83</f>
        <v>2146616.48140917</v>
      </c>
      <c r="I92" s="169" t="n">
        <f aca="false">I72-I77-I83</f>
        <v>2137357.79703111</v>
      </c>
      <c r="J92" s="169" t="n">
        <f aca="false">J72-J77-J83</f>
        <v>2127949.0286823</v>
      </c>
      <c r="K92" s="169" t="n">
        <f aca="false">K72-K77-K83</f>
        <v>2118388.86484127</v>
      </c>
      <c r="L92" s="169" t="n">
        <f aca="false">L72-L77-L83</f>
        <v>2108675.98415981</v>
      </c>
      <c r="M92" s="169" t="n">
        <f aca="false">M72-M77-M83</f>
        <v>2098809.05539237</v>
      </c>
      <c r="N92" s="169" t="n">
        <f aca="false">N72-N77-N83</f>
        <v>2088786.73732497</v>
      </c>
      <c r="O92" s="169" t="n">
        <f aca="false">O72-O77-O83</f>
        <v>2078607.67870359</v>
      </c>
      <c r="P92" s="169" t="n">
        <f aca="false">P72-P77-P83</f>
        <v>2068270.51816204</v>
      </c>
      <c r="Q92" s="169" t="n">
        <f aca="false">Q72-Q77-Q83</f>
        <v>2057773.88414925</v>
      </c>
      <c r="R92" s="169" t="n">
        <f aca="false">R72-R77-R83</f>
        <v>2047116.3948561</v>
      </c>
      <c r="S92" s="169" t="n">
        <f aca="false">S72-S77-S83</f>
        <v>2036296.65814171</v>
      </c>
      <c r="T92" s="169" t="n">
        <f aca="false">T72-T77-T83</f>
        <v>2025313.27145909</v>
      </c>
      <c r="U92" s="169" t="n">
        <f aca="false">U72-U77-U83</f>
        <v>2014164.82178038</v>
      </c>
      <c r="V92" s="169" t="n">
        <f aca="false">V72-V77-V83</f>
        <v>2002849.88552144</v>
      </c>
      <c r="W92" s="169" t="n">
        <f aca="false">W72-W77-W83</f>
        <v>1991367.02846595</v>
      </c>
      <c r="X92" s="169" t="n">
        <f aca="false">X72-X77-X83</f>
        <v>1979714.80568889</v>
      </c>
      <c r="Y92" s="169" t="n">
        <f aca="false">Y72-Y77-Y83</f>
        <v>1967891.76147953</v>
      </c>
      <c r="Z92" s="169" t="n">
        <f aca="false">Z72-Z77-Z83</f>
        <v>1955896.42926381</v>
      </c>
      <c r="AA92" s="169" t="n">
        <f aca="false">AA72-AA77-AA83</f>
        <v>1943727.33152614</v>
      </c>
      <c r="AB92" s="169" t="n">
        <f aca="false">AB72-AB77-AB83</f>
        <v>1931382.97973062</v>
      </c>
      <c r="AC92" s="169" t="n">
        <f aca="false">AC72-AC77-AC83</f>
        <v>1918861.87424177</v>
      </c>
      <c r="AD92" s="169" t="n">
        <f aca="false">AD72-AD77-AD83</f>
        <v>1906162.50424452</v>
      </c>
      <c r="AE92" s="169" t="n">
        <f aca="false">AE72-AE77-AE83</f>
        <v>1893283.34766377</v>
      </c>
      <c r="AF92" s="169" t="n">
        <f aca="false">AF72-AF77-AF83</f>
        <v>1880222.87108323</v>
      </c>
      <c r="AG92" s="169" t="n">
        <f aca="false">AG72-AG77-AG83</f>
        <v>1866979.52966372</v>
      </c>
      <c r="AH92" s="169" t="n">
        <f aca="false">AH72-AH77-AH83</f>
        <v>1853551.76706089</v>
      </c>
      <c r="AI92" s="43"/>
    </row>
    <row r="93" s="45" customFormat="true" ht="18" hidden="false" customHeight="false" outlineLevel="0" collapsed="false">
      <c r="A93" s="153" t="s">
        <v>74</v>
      </c>
      <c r="B93" s="153"/>
      <c r="C93" s="153"/>
      <c r="D93" s="153"/>
      <c r="E93" s="169" t="n">
        <f aca="false">IF(E63&gt;$E$40,0,$E$38/$E$40)</f>
        <v>25666.6666666667</v>
      </c>
      <c r="F93" s="170" t="n">
        <f aca="false">IF(F63&gt;$E$40,0,$E$38/$E$40)</f>
        <v>25666.6666666667</v>
      </c>
      <c r="G93" s="169" t="n">
        <f aca="false">IF(G63&gt;$E$40,0,$E$38/$E$40)</f>
        <v>25666.6666666667</v>
      </c>
      <c r="H93" s="169" t="n">
        <f aca="false">IF(H63&gt;$E$40,0,$E$38/$E$40)</f>
        <v>25666.6666666667</v>
      </c>
      <c r="I93" s="169" t="n">
        <f aca="false">IF(I63&gt;$E$40,0,$E$38/$E$40)</f>
        <v>25666.6666666667</v>
      </c>
      <c r="J93" s="169" t="n">
        <f aca="false">IF(J63&gt;$E$40,0,$E$38/$E$40)</f>
        <v>25666.6666666667</v>
      </c>
      <c r="K93" s="169" t="n">
        <f aca="false">IF(K63&gt;$E$40,0,$E$38/$E$40)</f>
        <v>25666.6666666667</v>
      </c>
      <c r="L93" s="169" t="n">
        <f aca="false">IF(L63&gt;$E$40,0,$E$38/$E$40)</f>
        <v>25666.6666666667</v>
      </c>
      <c r="M93" s="169" t="n">
        <f aca="false">IF(M63&gt;$E$40,0,$E$38/$E$40)</f>
        <v>25666.6666666667</v>
      </c>
      <c r="N93" s="169" t="n">
        <f aca="false">IF(N63&gt;$E$40,0,$E$38/$E$40)</f>
        <v>25666.6666666667</v>
      </c>
      <c r="O93" s="169" t="n">
        <f aca="false">IF(O63&gt;$E$40,0,$E$38/$E$40)</f>
        <v>25666.6666666667</v>
      </c>
      <c r="P93" s="169" t="n">
        <f aca="false">IF(P63&gt;$E$40,0,$E$38/$E$40)</f>
        <v>25666.6666666667</v>
      </c>
      <c r="Q93" s="169" t="n">
        <f aca="false">IF(Q63&gt;$E$40,0,$E$38/$E$40)</f>
        <v>25666.6666666667</v>
      </c>
      <c r="R93" s="169" t="n">
        <f aca="false">IF(R63&gt;$E$40,0,$E$38/$E$40)</f>
        <v>25666.6666666667</v>
      </c>
      <c r="S93" s="169" t="n">
        <f aca="false">IF(S63&gt;$E$40,0,$E$38/$E$40)</f>
        <v>25666.6666666667</v>
      </c>
      <c r="T93" s="169" t="n">
        <f aca="false">IF(T63&gt;$E$40,0,$E$38/$E$40)</f>
        <v>25666.6666666667</v>
      </c>
      <c r="U93" s="169" t="n">
        <f aca="false">IF(U63&gt;$E$40,0,$E$38/$E$40)</f>
        <v>25666.6666666667</v>
      </c>
      <c r="V93" s="169" t="n">
        <f aca="false">IF(V63&gt;$E$40,0,$E$38/$E$40)</f>
        <v>25666.6666666667</v>
      </c>
      <c r="W93" s="169" t="n">
        <f aca="false">IF(W63&gt;$E$40,0,$E$38/$E$40)</f>
        <v>25666.6666666667</v>
      </c>
      <c r="X93" s="169" t="n">
        <f aca="false">IF(X63&gt;$E$40,0,$E$38/$E$40)</f>
        <v>25666.6666666667</v>
      </c>
      <c r="Y93" s="169" t="n">
        <f aca="false">IF(Y63&gt;$E$40,0,$E$38/$E$40)</f>
        <v>25666.6666666667</v>
      </c>
      <c r="Z93" s="169" t="n">
        <f aca="false">IF(Z63&gt;$E$40,0,$E$38/$E$40)</f>
        <v>25666.6666666667</v>
      </c>
      <c r="AA93" s="169" t="n">
        <f aca="false">IF(AA63&gt;$E$40,0,$E$38/$E$40)</f>
        <v>25666.6666666667</v>
      </c>
      <c r="AB93" s="169" t="n">
        <f aca="false">IF(AB63&gt;$E$40,0,$E$38/$E$40)</f>
        <v>25666.6666666667</v>
      </c>
      <c r="AC93" s="169" t="n">
        <f aca="false">IF(AC63&gt;$E$40,0,$E$38/$E$40)</f>
        <v>25666.6666666667</v>
      </c>
      <c r="AD93" s="169" t="n">
        <f aca="false">IF(AD63&gt;$E$40,0,$E$38/$E$40)</f>
        <v>25666.6666666667</v>
      </c>
      <c r="AE93" s="169" t="n">
        <f aca="false">IF(AE63&gt;$E$40,0,$E$38/$E$40)</f>
        <v>25666.6666666667</v>
      </c>
      <c r="AF93" s="169" t="n">
        <f aca="false">IF(AF63&gt;$E$40,0,$E$38/$E$40)</f>
        <v>25666.6666666667</v>
      </c>
      <c r="AG93" s="169" t="n">
        <f aca="false">IF(AG63&gt;$E$40,0,$E$38/$E$40)</f>
        <v>25666.6666666667</v>
      </c>
      <c r="AH93" s="169" t="n">
        <f aca="false">IF(AH63&gt;$E$40,0,$E$38/$E$40)</f>
        <v>25666.6666666667</v>
      </c>
      <c r="AI93" s="43"/>
    </row>
    <row r="94" s="45" customFormat="true" ht="18" hidden="false" customHeight="false" outlineLevel="0" collapsed="false">
      <c r="A94" s="153" t="s">
        <v>75</v>
      </c>
      <c r="B94" s="165"/>
      <c r="C94" s="165"/>
      <c r="D94" s="165"/>
      <c r="E94" s="169" t="n">
        <f aca="false">E92-E93</f>
        <v>2147838.33333333</v>
      </c>
      <c r="F94" s="170" t="n">
        <f aca="false">F92-F93</f>
        <v>2139022.12895833</v>
      </c>
      <c r="G94" s="169" t="n">
        <f aca="false">G92-G93</f>
        <v>2130059.71691458</v>
      </c>
      <c r="H94" s="169" t="n">
        <f aca="false">H92-H93</f>
        <v>2120949.8147425</v>
      </c>
      <c r="I94" s="169" t="n">
        <f aca="false">I92-I93</f>
        <v>2111691.13036445</v>
      </c>
      <c r="J94" s="169" t="n">
        <f aca="false">J92-J93</f>
        <v>2102282.36201564</v>
      </c>
      <c r="K94" s="169" t="n">
        <f aca="false">K92-K93</f>
        <v>2092722.19817461</v>
      </c>
      <c r="L94" s="169" t="n">
        <f aca="false">L92-L93</f>
        <v>2083009.31749314</v>
      </c>
      <c r="M94" s="169" t="n">
        <f aca="false">M92-M93</f>
        <v>2073142.3887257</v>
      </c>
      <c r="N94" s="169" t="n">
        <f aca="false">N92-N93</f>
        <v>2063120.0706583</v>
      </c>
      <c r="O94" s="169" t="n">
        <f aca="false">O92-O93</f>
        <v>2052941.01203693</v>
      </c>
      <c r="P94" s="169" t="n">
        <f aca="false">P92-P93</f>
        <v>2042603.85149537</v>
      </c>
      <c r="Q94" s="169" t="n">
        <f aca="false">Q92-Q93</f>
        <v>2032107.21748258</v>
      </c>
      <c r="R94" s="169" t="n">
        <f aca="false">R92-R93</f>
        <v>2021449.72818944</v>
      </c>
      <c r="S94" s="169" t="n">
        <f aca="false">S92-S93</f>
        <v>2010629.99147504</v>
      </c>
      <c r="T94" s="169" t="n">
        <f aca="false">T92-T93</f>
        <v>1999646.60479243</v>
      </c>
      <c r="U94" s="169" t="n">
        <f aca="false">U92-U93</f>
        <v>1988498.15511371</v>
      </c>
      <c r="V94" s="169" t="n">
        <f aca="false">V92-V93</f>
        <v>1977183.21885477</v>
      </c>
      <c r="W94" s="169" t="n">
        <f aca="false">W92-W93</f>
        <v>1965700.36179928</v>
      </c>
      <c r="X94" s="169" t="n">
        <f aca="false">X92-X93</f>
        <v>1954048.13902222</v>
      </c>
      <c r="Y94" s="169" t="n">
        <f aca="false">Y92-Y93</f>
        <v>1942225.09481287</v>
      </c>
      <c r="Z94" s="169" t="n">
        <f aca="false">Z92-Z93</f>
        <v>1930229.76259715</v>
      </c>
      <c r="AA94" s="169" t="n">
        <f aca="false">AA92-AA93</f>
        <v>1918060.66485947</v>
      </c>
      <c r="AB94" s="169" t="n">
        <f aca="false">AB92-AB93</f>
        <v>1905716.31306395</v>
      </c>
      <c r="AC94" s="169" t="n">
        <f aca="false">AC92-AC93</f>
        <v>1893195.2075751</v>
      </c>
      <c r="AD94" s="169" t="n">
        <f aca="false">AD92-AD93</f>
        <v>1880495.83757785</v>
      </c>
      <c r="AE94" s="169" t="n">
        <f aca="false">AE92-AE93</f>
        <v>1867616.6809971</v>
      </c>
      <c r="AF94" s="169" t="n">
        <f aca="false">AF92-AF93</f>
        <v>1854556.20441656</v>
      </c>
      <c r="AG94" s="169" t="n">
        <f aca="false">AG92-AG93</f>
        <v>1841312.86299705</v>
      </c>
      <c r="AH94" s="169" t="n">
        <f aca="false">AH92-AH93</f>
        <v>1827885.10039422</v>
      </c>
    </row>
    <row r="95" s="45" customFormat="true" ht="18" hidden="false" customHeight="false" outlineLevel="0" collapsed="false">
      <c r="A95" s="175" t="s">
        <v>64</v>
      </c>
      <c r="B95" s="175"/>
      <c r="C95" s="175"/>
      <c r="D95" s="175"/>
      <c r="E95" s="176" t="n">
        <f aca="false">E80</f>
        <v>532396.834944354</v>
      </c>
      <c r="F95" s="177" t="n">
        <f aca="false">F80</f>
        <v>483459.560439445</v>
      </c>
      <c r="G95" s="176" t="n">
        <f aca="false">G80</f>
        <v>433033.811901731</v>
      </c>
      <c r="H95" s="176" t="n">
        <f aca="false">H80</f>
        <v>381074.315969163</v>
      </c>
      <c r="I95" s="176" t="n">
        <f aca="false">I80</f>
        <v>327534.422247061</v>
      </c>
      <c r="J95" s="176" t="n">
        <f aca="false">J80</f>
        <v>272366.061424355</v>
      </c>
      <c r="K95" s="176" t="n">
        <f aca="false">K80</f>
        <v>215519.702115876</v>
      </c>
      <c r="L95" s="176" t="n">
        <f aca="false">L80</f>
        <v>156944.30639198</v>
      </c>
      <c r="M95" s="176" t="n">
        <f aca="false">M80</f>
        <v>96587.2839555559</v>
      </c>
      <c r="N95" s="176" t="n">
        <f aca="false">N80</f>
        <v>34394.444925277</v>
      </c>
      <c r="O95" s="176" t="n">
        <f aca="false">O80</f>
        <v>0</v>
      </c>
      <c r="P95" s="176" t="n">
        <f aca="false">P80</f>
        <v>0</v>
      </c>
      <c r="Q95" s="176" t="n">
        <f aca="false">Q80</f>
        <v>0</v>
      </c>
      <c r="R95" s="176" t="n">
        <f aca="false">R80</f>
        <v>0</v>
      </c>
      <c r="S95" s="176" t="n">
        <f aca="false">S80</f>
        <v>0</v>
      </c>
      <c r="T95" s="176" t="n">
        <f aca="false">T80</f>
        <v>0</v>
      </c>
      <c r="U95" s="176" t="n">
        <f aca="false">U80</f>
        <v>0</v>
      </c>
      <c r="V95" s="176" t="n">
        <f aca="false">V80</f>
        <v>0</v>
      </c>
      <c r="W95" s="176" t="n">
        <f aca="false">W80</f>
        <v>0</v>
      </c>
      <c r="X95" s="176" t="n">
        <f aca="false">X80</f>
        <v>0</v>
      </c>
      <c r="Y95" s="176" t="n">
        <f aca="false">Y80</f>
        <v>0</v>
      </c>
      <c r="Z95" s="176" t="n">
        <f aca="false">Z80</f>
        <v>0</v>
      </c>
      <c r="AA95" s="176" t="n">
        <f aca="false">AA80</f>
        <v>0</v>
      </c>
      <c r="AB95" s="176" t="n">
        <f aca="false">AB80</f>
        <v>0</v>
      </c>
      <c r="AC95" s="176" t="n">
        <f aca="false">AC80</f>
        <v>0</v>
      </c>
      <c r="AD95" s="176" t="n">
        <f aca="false">AD80</f>
        <v>0</v>
      </c>
      <c r="AE95" s="176" t="n">
        <f aca="false">AE80</f>
        <v>0</v>
      </c>
      <c r="AF95" s="176" t="n">
        <f aca="false">AF80</f>
        <v>0</v>
      </c>
      <c r="AG95" s="176" t="n">
        <f aca="false">AG80</f>
        <v>0</v>
      </c>
      <c r="AH95" s="176" t="n">
        <f aca="false">AH80</f>
        <v>0</v>
      </c>
      <c r="AI95" s="43"/>
    </row>
    <row r="96" s="45" customFormat="true" ht="18" hidden="false" customHeight="false" outlineLevel="0" collapsed="false">
      <c r="A96" s="178" t="s">
        <v>76</v>
      </c>
      <c r="B96" s="178"/>
      <c r="C96" s="178"/>
      <c r="D96" s="178"/>
      <c r="E96" s="179" t="n">
        <f aca="false">E92-E93-E95</f>
        <v>1615441.49838898</v>
      </c>
      <c r="F96" s="180" t="n">
        <f aca="false">F92-F93-F95</f>
        <v>1655562.56851889</v>
      </c>
      <c r="G96" s="179" t="n">
        <f aca="false">G92-G93-G95</f>
        <v>1697025.90501285</v>
      </c>
      <c r="H96" s="179" t="n">
        <f aca="false">H92-H93-H95</f>
        <v>1739875.49877334</v>
      </c>
      <c r="I96" s="179" t="n">
        <f aca="false">I92-I93-I95</f>
        <v>1784156.70811739</v>
      </c>
      <c r="J96" s="179" t="n">
        <f aca="false">J92-J93-J95</f>
        <v>1829916.30059128</v>
      </c>
      <c r="K96" s="179" t="n">
        <f aca="false">K92-K93-K95</f>
        <v>1877202.49605873</v>
      </c>
      <c r="L96" s="179" t="n">
        <f aca="false">L92-L93-L95</f>
        <v>1926065.01110116</v>
      </c>
      <c r="M96" s="179" t="n">
        <f aca="false">M92-M93-M95</f>
        <v>1976555.10477015</v>
      </c>
      <c r="N96" s="179" t="n">
        <f aca="false">N92-N93-N95</f>
        <v>2028725.62573303</v>
      </c>
      <c r="O96" s="179" t="n">
        <f aca="false">O92-O93-O95</f>
        <v>2052941.01203693</v>
      </c>
      <c r="P96" s="179" t="n">
        <f aca="false">P92-P93-P95</f>
        <v>2042603.85149537</v>
      </c>
      <c r="Q96" s="179" t="n">
        <f aca="false">Q92-Q93-Q95</f>
        <v>2032107.21748258</v>
      </c>
      <c r="R96" s="179" t="n">
        <f aca="false">R92-R93-R95</f>
        <v>2021449.72818944</v>
      </c>
      <c r="S96" s="179" t="n">
        <f aca="false">S92-S93-S95</f>
        <v>2010629.99147504</v>
      </c>
      <c r="T96" s="179" t="n">
        <f aca="false">T92-T93-T95</f>
        <v>1999646.60479243</v>
      </c>
      <c r="U96" s="179" t="n">
        <f aca="false">U92-U93-U95</f>
        <v>1988498.15511371</v>
      </c>
      <c r="V96" s="179" t="n">
        <f aca="false">V92-V93-V95</f>
        <v>1977183.21885477</v>
      </c>
      <c r="W96" s="179" t="n">
        <f aca="false">W92-W93-W95</f>
        <v>1965700.36179928</v>
      </c>
      <c r="X96" s="179" t="n">
        <f aca="false">X92-X93-X95</f>
        <v>1954048.13902222</v>
      </c>
      <c r="Y96" s="179" t="n">
        <f aca="false">Y92-Y93-Y95</f>
        <v>1942225.09481287</v>
      </c>
      <c r="Z96" s="179" t="n">
        <f aca="false">Z92-Z93-Z95</f>
        <v>1930229.76259715</v>
      </c>
      <c r="AA96" s="179" t="n">
        <f aca="false">AA92-AA93-AA95</f>
        <v>1918060.66485947</v>
      </c>
      <c r="AB96" s="179" t="n">
        <f aca="false">AB92-AB93-AB95</f>
        <v>1905716.31306395</v>
      </c>
      <c r="AC96" s="179" t="n">
        <f aca="false">AC92-AC93-AC95</f>
        <v>1893195.2075751</v>
      </c>
      <c r="AD96" s="179" t="n">
        <f aca="false">AD92-AD93-AD95</f>
        <v>1880495.83757785</v>
      </c>
      <c r="AE96" s="179" t="n">
        <f aca="false">AE92-AE93-AE95</f>
        <v>1867616.6809971</v>
      </c>
      <c r="AF96" s="179" t="n">
        <f aca="false">AF92-AF93-AF95</f>
        <v>1854556.20441656</v>
      </c>
      <c r="AG96" s="179" t="n">
        <f aca="false">AG92-AG93-AG95</f>
        <v>1841312.86299705</v>
      </c>
      <c r="AH96" s="179" t="n">
        <f aca="false">AH92-AH93-AH95</f>
        <v>1827885.10039422</v>
      </c>
      <c r="AI96" s="161"/>
    </row>
    <row r="97" s="138" customFormat="true" ht="18" hidden="false" customHeight="false" outlineLevel="0" collapsed="false">
      <c r="A97" s="136" t="s">
        <v>77</v>
      </c>
      <c r="B97" s="136"/>
      <c r="C97" s="136"/>
      <c r="D97" s="136"/>
      <c r="E97" s="136" t="n">
        <f aca="false">100*(E92-E93)/$E$38</f>
        <v>9.29800144300144</v>
      </c>
      <c r="F97" s="137" t="n">
        <f aca="false">100*(F92-F93)/$E$38</f>
        <v>9.25983605609668</v>
      </c>
      <c r="G97" s="136" t="n">
        <f aca="false">100*(G92-G93)/$E$38</f>
        <v>9.22103773556096</v>
      </c>
      <c r="H97" s="136" t="n">
        <f aca="false">100*(H92-H93)/$E$38</f>
        <v>9.18160092962123</v>
      </c>
      <c r="I97" s="136" t="n">
        <f aca="false">100*(I92-I93)/$E$38</f>
        <v>9.14152004486774</v>
      </c>
      <c r="J97" s="136" t="n">
        <f aca="false">100*(J92-J93)/$E$38</f>
        <v>9.10078944595514</v>
      </c>
      <c r="K97" s="136" t="n">
        <f aca="false">100*(K92-K93)/$E$38</f>
        <v>9.05940345530133</v>
      </c>
      <c r="L97" s="136" t="n">
        <f aca="false">100*(L92-L93)/$E$38</f>
        <v>9.01735635278418</v>
      </c>
      <c r="M97" s="136" t="n">
        <f aca="false">100*(M92-M93)/$E$38</f>
        <v>8.97464237543594</v>
      </c>
      <c r="N97" s="136" t="n">
        <f aca="false">100*(N92-N93)/$E$38</f>
        <v>8.93125571713551</v>
      </c>
      <c r="O97" s="136" t="n">
        <f aca="false">100*(O92-O93)/$E$38</f>
        <v>8.88719052829839</v>
      </c>
      <c r="P97" s="136" t="n">
        <f aca="false">100*(P92-P93)/$E$38</f>
        <v>8.84244091556438</v>
      </c>
      <c r="Q97" s="136" t="n">
        <f aca="false">100*(Q92-Q93)/$E$38</f>
        <v>8.79700094148303</v>
      </c>
      <c r="R97" s="136" t="n">
        <f aca="false">100*(R92-R93)/$E$38</f>
        <v>8.7508646241967</v>
      </c>
      <c r="S97" s="136" t="n">
        <f aca="false">100*(S92-S93)/$E$38</f>
        <v>8.7040259371214</v>
      </c>
      <c r="T97" s="136" t="n">
        <f aca="false">100*(T92-T93)/$E$38</f>
        <v>8.65647880862522</v>
      </c>
      <c r="U97" s="136" t="n">
        <f aca="false">100*(U92-U93)/$E$38</f>
        <v>8.60821712170439</v>
      </c>
      <c r="V97" s="136" t="n">
        <f aca="false">100*(V92-V93)/$E$38</f>
        <v>8.55923471365703</v>
      </c>
      <c r="W97" s="136" t="n">
        <f aca="false">100*(W92-W93)/$E$38</f>
        <v>8.50952537575445</v>
      </c>
      <c r="X97" s="136" t="n">
        <f aca="false">100*(X92-X93)/$E$38</f>
        <v>8.45908285291004</v>
      </c>
      <c r="Y97" s="136" t="n">
        <f aca="false">100*(Y92-Y93)/$E$38</f>
        <v>8.40790084334574</v>
      </c>
      <c r="Z97" s="136" t="n">
        <f aca="false">100*(Z92-Z93)/$E$38</f>
        <v>8.35597299825604</v>
      </c>
      <c r="AA97" s="136" t="n">
        <f aca="false">100*(AA92-AA93)/$E$38</f>
        <v>8.30329292146956</v>
      </c>
      <c r="AB97" s="136" t="n">
        <f aca="false">100*(AB92-AB93)/$E$38</f>
        <v>8.24985416910802</v>
      </c>
      <c r="AC97" s="136" t="n">
        <f aca="false">100*(AC92-AC93)/$E$38</f>
        <v>8.19565024924285</v>
      </c>
      <c r="AD97" s="136" t="n">
        <f aca="false">100*(AD92-AD93)/$E$38</f>
        <v>8.14067462154915</v>
      </c>
      <c r="AE97" s="136" t="n">
        <f aca="false">100*(AE92-AE93)/$E$38</f>
        <v>8.08492069695716</v>
      </c>
      <c r="AF97" s="136" t="n">
        <f aca="false">100*(AF92-AF93)/$E$38</f>
        <v>8.02838183730112</v>
      </c>
      <c r="AG97" s="136" t="n">
        <f aca="false">100*(AG92-AG93)/$E$38</f>
        <v>7.97105135496558</v>
      </c>
      <c r="AH97" s="136" t="n">
        <f aca="false">100*(AH92-AH93)/$E$38</f>
        <v>7.91292251252909</v>
      </c>
      <c r="AI97" s="35"/>
    </row>
    <row r="98" s="184" customFormat="true" ht="18" hidden="false" customHeight="false" outlineLevel="0" collapsed="false">
      <c r="A98" s="181" t="s">
        <v>78</v>
      </c>
      <c r="B98" s="181"/>
      <c r="C98" s="181"/>
      <c r="D98" s="181"/>
      <c r="E98" s="181" t="n">
        <f aca="false">E96/$E$48</f>
        <v>0.349662661988957</v>
      </c>
      <c r="F98" s="182" t="n">
        <f aca="false">F96/$E$48</f>
        <v>0.35834687630279</v>
      </c>
      <c r="G98" s="181" t="n">
        <f aca="false">G96/$E$48</f>
        <v>0.367321624461656</v>
      </c>
      <c r="H98" s="181" t="n">
        <f aca="false">H96/$E$48</f>
        <v>0.376596428305918</v>
      </c>
      <c r="I98" s="181" t="n">
        <f aca="false">I96/$E$48</f>
        <v>0.386181105653114</v>
      </c>
      <c r="J98" s="181" t="n">
        <f aca="false">J96/$E$48</f>
        <v>0.396085779348762</v>
      </c>
      <c r="K98" s="181" t="n">
        <f aca="false">K96/$E$48</f>
        <v>0.406320886592799</v>
      </c>
      <c r="L98" s="181" t="n">
        <f aca="false">L96/$E$48</f>
        <v>0.416897188550036</v>
      </c>
      <c r="M98" s="181" t="n">
        <f aca="false">M96/$E$48</f>
        <v>0.427825780253278</v>
      </c>
      <c r="N98" s="181" t="n">
        <f aca="false">N96/$E$48</f>
        <v>0.439118100808014</v>
      </c>
      <c r="O98" s="181" t="n">
        <f aca="false">O96/$E$48</f>
        <v>0.444359526414919</v>
      </c>
      <c r="P98" s="181" t="n">
        <f aca="false">P96/$E$48</f>
        <v>0.442122045778219</v>
      </c>
      <c r="Q98" s="181" t="n">
        <f aca="false">Q96/$E$48</f>
        <v>0.439850047074151</v>
      </c>
      <c r="R98" s="181" t="n">
        <f aca="false">R96/$E$48</f>
        <v>0.437543231209835</v>
      </c>
      <c r="S98" s="181" t="n">
        <f aca="false">S96/$E$48</f>
        <v>0.43520129685607</v>
      </c>
      <c r="T98" s="181" t="n">
        <f aca="false">T96/$E$48</f>
        <v>0.432823940431261</v>
      </c>
      <c r="U98" s="181" t="n">
        <f aca="false">U96/$E$48</f>
        <v>0.43041085608522</v>
      </c>
      <c r="V98" s="181" t="n">
        <f aca="false">V96/$E$48</f>
        <v>0.427961735682852</v>
      </c>
      <c r="W98" s="181" t="n">
        <f aca="false">W96/$E$48</f>
        <v>0.425476268787723</v>
      </c>
      <c r="X98" s="181" t="n">
        <f aca="false">X96/$E$48</f>
        <v>0.422954142645502</v>
      </c>
      <c r="Y98" s="181" t="n">
        <f aca="false">Y96/$E$48</f>
        <v>0.420395042167287</v>
      </c>
      <c r="Z98" s="181" t="n">
        <f aca="false">Z96/$E$48</f>
        <v>0.417798649912802</v>
      </c>
      <c r="AA98" s="181" t="n">
        <f aca="false">AA96/$E$48</f>
        <v>0.415164646073478</v>
      </c>
      <c r="AB98" s="181" t="n">
        <f aca="false">AB96/$E$48</f>
        <v>0.412492708455401</v>
      </c>
      <c r="AC98" s="181" t="n">
        <f aca="false">AC96/$E$48</f>
        <v>0.409782512462143</v>
      </c>
      <c r="AD98" s="181" t="n">
        <f aca="false">AD96/$E$48</f>
        <v>0.407033731077458</v>
      </c>
      <c r="AE98" s="181" t="n">
        <f aca="false">AE96/$E$48</f>
        <v>0.404246034847858</v>
      </c>
      <c r="AF98" s="181" t="n">
        <f aca="false">AF96/$E$48</f>
        <v>0.401419091865056</v>
      </c>
      <c r="AG98" s="181" t="n">
        <f aca="false">AG96/$E$48</f>
        <v>0.398552567748279</v>
      </c>
      <c r="AH98" s="181" t="n">
        <f aca="false">AH96/$E$48</f>
        <v>0.395646125626454</v>
      </c>
      <c r="AI98" s="183"/>
    </row>
    <row r="99" s="138" customFormat="true" ht="18" hidden="false" customHeight="false" outlineLevel="0" collapsed="false">
      <c r="A99" s="185"/>
      <c r="B99" s="185"/>
      <c r="C99" s="185"/>
      <c r="D99" s="185"/>
      <c r="E99" s="185"/>
      <c r="F99" s="186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35"/>
    </row>
    <row r="100" s="13" customFormat="true" ht="18" hidden="false" customHeight="false" outlineLevel="0" collapsed="false">
      <c r="A100" s="150" t="s">
        <v>79</v>
      </c>
      <c r="B100" s="151"/>
      <c r="C100" s="151"/>
      <c r="D100" s="151"/>
      <c r="E100" s="151" t="n">
        <v>1</v>
      </c>
      <c r="F100" s="151" t="n">
        <v>2</v>
      </c>
      <c r="G100" s="151" t="n">
        <v>3</v>
      </c>
      <c r="H100" s="151" t="n">
        <v>4</v>
      </c>
      <c r="I100" s="151" t="n">
        <v>5</v>
      </c>
      <c r="J100" s="151" t="n">
        <v>6</v>
      </c>
      <c r="K100" s="151" t="n">
        <v>7</v>
      </c>
      <c r="L100" s="151" t="n">
        <v>8</v>
      </c>
      <c r="M100" s="151" t="n">
        <v>9</v>
      </c>
      <c r="N100" s="151" t="n">
        <v>10</v>
      </c>
      <c r="O100" s="151" t="n">
        <v>11</v>
      </c>
      <c r="P100" s="151" t="n">
        <v>12</v>
      </c>
      <c r="Q100" s="151" t="n">
        <v>13</v>
      </c>
      <c r="R100" s="151" t="n">
        <v>14</v>
      </c>
      <c r="S100" s="152" t="n">
        <v>15</v>
      </c>
      <c r="T100" s="151" t="n">
        <v>16</v>
      </c>
      <c r="U100" s="151" t="n">
        <v>17</v>
      </c>
      <c r="V100" s="151" t="n">
        <v>18</v>
      </c>
      <c r="W100" s="151" t="n">
        <v>19</v>
      </c>
      <c r="X100" s="151" t="n">
        <v>20</v>
      </c>
      <c r="Y100" s="151" t="n">
        <v>21</v>
      </c>
      <c r="Z100" s="151" t="n">
        <v>22</v>
      </c>
      <c r="AA100" s="151" t="n">
        <v>23</v>
      </c>
      <c r="AB100" s="151" t="n">
        <v>24</v>
      </c>
      <c r="AC100" s="151" t="n">
        <v>25</v>
      </c>
      <c r="AD100" s="151" t="n">
        <v>26</v>
      </c>
      <c r="AE100" s="151" t="n">
        <v>27</v>
      </c>
      <c r="AF100" s="151" t="n">
        <v>28</v>
      </c>
      <c r="AG100" s="151" t="n">
        <v>29</v>
      </c>
      <c r="AH100" s="152" t="n">
        <v>30</v>
      </c>
      <c r="AI100" s="135"/>
    </row>
    <row r="101" s="45" customFormat="true" ht="18" hidden="false" customHeight="false" outlineLevel="0" collapsed="false">
      <c r="A101" s="153" t="s">
        <v>80</v>
      </c>
      <c r="B101" s="153"/>
      <c r="C101" s="153"/>
      <c r="D101" s="153"/>
      <c r="E101" s="169" t="n">
        <f aca="false">E96</f>
        <v>1615441.49838898</v>
      </c>
      <c r="F101" s="170" t="n">
        <f aca="false">E101+F96</f>
        <v>3271004.06690787</v>
      </c>
      <c r="G101" s="169" t="n">
        <f aca="false">F101+G96</f>
        <v>4968029.97192072</v>
      </c>
      <c r="H101" s="169" t="n">
        <f aca="false">G101+H96</f>
        <v>6707905.47069406</v>
      </c>
      <c r="I101" s="169" t="n">
        <f aca="false">H101+I96</f>
        <v>8492062.17881145</v>
      </c>
      <c r="J101" s="169" t="n">
        <f aca="false">I101+J96</f>
        <v>10321978.4794027</v>
      </c>
      <c r="K101" s="169" t="n">
        <f aca="false">J101+K96</f>
        <v>12199180.9754615</v>
      </c>
      <c r="L101" s="169" t="n">
        <f aca="false">K101+L96</f>
        <v>14125245.9865626</v>
      </c>
      <c r="M101" s="169" t="n">
        <f aca="false">L101+M96</f>
        <v>16101801.0913328</v>
      </c>
      <c r="N101" s="169" t="n">
        <f aca="false">M101+N96</f>
        <v>18130526.7170658</v>
      </c>
      <c r="O101" s="169" t="n">
        <f aca="false">N101+O96</f>
        <v>20183467.7291027</v>
      </c>
      <c r="P101" s="169" t="n">
        <f aca="false">O101+P96</f>
        <v>22226071.5805981</v>
      </c>
      <c r="Q101" s="169" t="n">
        <f aca="false">P101+Q96</f>
        <v>24258178.7980807</v>
      </c>
      <c r="R101" s="169" t="n">
        <f aca="false">Q101+R96</f>
        <v>26279628.5262701</v>
      </c>
      <c r="S101" s="169" t="n">
        <f aca="false">R101+S96</f>
        <v>28290258.5177452</v>
      </c>
      <c r="T101" s="169" t="n">
        <f aca="false">S101+T96</f>
        <v>30289905.1225376</v>
      </c>
      <c r="U101" s="169" t="n">
        <f aca="false">T101+U96</f>
        <v>32278403.2776513</v>
      </c>
      <c r="V101" s="169" t="n">
        <f aca="false">U101+V96</f>
        <v>34255586.4965061</v>
      </c>
      <c r="W101" s="169" t="n">
        <f aca="false">V101+W96</f>
        <v>36221286.8583054</v>
      </c>
      <c r="X101" s="169" t="n">
        <f aca="false">W101+X96</f>
        <v>38175334.9973276</v>
      </c>
      <c r="Y101" s="169" t="n">
        <f aca="false">X101+Y96</f>
        <v>40117560.0921405</v>
      </c>
      <c r="Z101" s="169" t="n">
        <f aca="false">Y101+Z96</f>
        <v>42047789.8547376</v>
      </c>
      <c r="AA101" s="169" t="n">
        <f aca="false">Z101+AA96</f>
        <v>43965850.5195971</v>
      </c>
      <c r="AB101" s="169" t="n">
        <f aca="false">AA101+AB96</f>
        <v>45871566.832661</v>
      </c>
      <c r="AC101" s="169" t="n">
        <f aca="false">AB101+AC96</f>
        <v>47764762.0402361</v>
      </c>
      <c r="AD101" s="169" t="n">
        <f aca="false">AC101+AD96</f>
        <v>49645257.877814</v>
      </c>
      <c r="AE101" s="169" t="n">
        <f aca="false">AD101+AE96</f>
        <v>51512874.5588111</v>
      </c>
      <c r="AF101" s="169" t="n">
        <f aca="false">AE101+AF96</f>
        <v>53367430.7632276</v>
      </c>
      <c r="AG101" s="169" t="n">
        <f aca="false">AF101+AG96</f>
        <v>55208743.6262247</v>
      </c>
      <c r="AH101" s="169" t="n">
        <f aca="false">AG101+AH96</f>
        <v>57036628.7266189</v>
      </c>
      <c r="AI101" s="43"/>
    </row>
    <row r="102" s="187" customFormat="true" ht="18" hidden="false" customHeight="false" outlineLevel="0" collapsed="false">
      <c r="A102" s="145" t="s">
        <v>81</v>
      </c>
      <c r="B102" s="145"/>
      <c r="C102" s="145"/>
      <c r="D102" s="145"/>
      <c r="E102" s="145" t="n">
        <f aca="false">100*E101/$E$48</f>
        <v>34.9662661988957</v>
      </c>
      <c r="F102" s="146" t="n">
        <f aca="false">100*F101/$E$48</f>
        <v>70.8009538291746</v>
      </c>
      <c r="G102" s="145" t="n">
        <f aca="false">100*G101/$E$48</f>
        <v>107.53311627534</v>
      </c>
      <c r="H102" s="145" t="n">
        <f aca="false">100*H101/$E$48</f>
        <v>145.192759105932</v>
      </c>
      <c r="I102" s="145" t="n">
        <f aca="false">100*I101/$E$48</f>
        <v>183.810869671243</v>
      </c>
      <c r="J102" s="145" t="n">
        <f aca="false">100*J101/$E$48</f>
        <v>223.41944760612</v>
      </c>
      <c r="K102" s="145" t="n">
        <f aca="false">100*K101/$E$48</f>
        <v>264.0515362654</v>
      </c>
      <c r="L102" s="145" t="n">
        <f aca="false">100*L101/$E$48</f>
        <v>305.741255120403</v>
      </c>
      <c r="M102" s="145" t="n">
        <f aca="false">100*M101/$E$48</f>
        <v>348.523833145731</v>
      </c>
      <c r="N102" s="145" t="n">
        <f aca="false">100*N101/$E$48</f>
        <v>392.435643226532</v>
      </c>
      <c r="O102" s="145" t="n">
        <f aca="false">100*O101/$E$48</f>
        <v>436.871595868024</v>
      </c>
      <c r="P102" s="145" t="n">
        <f aca="false">100*P101/$E$48</f>
        <v>481.083800445846</v>
      </c>
      <c r="Q102" s="145" t="n">
        <f aca="false">100*Q101/$E$48</f>
        <v>525.068805153261</v>
      </c>
      <c r="R102" s="145" t="n">
        <f aca="false">100*R101/$E$48</f>
        <v>568.823128274245</v>
      </c>
      <c r="S102" s="145" t="n">
        <f aca="false">100*S101/$E$48</f>
        <v>612.343257959852</v>
      </c>
      <c r="T102" s="145" t="n">
        <f aca="false">100*T101/$E$48</f>
        <v>655.625652002978</v>
      </c>
      <c r="U102" s="145" t="n">
        <f aca="false">100*U101/$E$48</f>
        <v>698.6667376115</v>
      </c>
      <c r="V102" s="145" t="n">
        <f aca="false">100*V101/$E$48</f>
        <v>741.462911179785</v>
      </c>
      <c r="W102" s="145" t="n">
        <f aca="false">100*W101/$E$48</f>
        <v>784.010538058558</v>
      </c>
      <c r="X102" s="145" t="n">
        <f aca="false">100*X101/$E$48</f>
        <v>826.305952323108</v>
      </c>
      <c r="Y102" s="145" t="n">
        <f aca="false">100*Y101/$E$48</f>
        <v>868.345456539837</v>
      </c>
      <c r="Z102" s="145" t="n">
        <f aca="false">100*Z101/$E$48</f>
        <v>910.125321531117</v>
      </c>
      <c r="AA102" s="145" t="n">
        <f aca="false">100*AA101/$E$48</f>
        <v>951.641786138464</v>
      </c>
      <c r="AB102" s="145" t="n">
        <f aca="false">100*AB101/$E$48</f>
        <v>992.891056984004</v>
      </c>
      <c r="AC102" s="145" t="n">
        <f aca="false">100*AC101/$E$48</f>
        <v>1033.86930823022</v>
      </c>
      <c r="AD102" s="145" t="n">
        <f aca="false">100*AD101/$E$48</f>
        <v>1074.57268133796</v>
      </c>
      <c r="AE102" s="145" t="n">
        <f aca="false">100*AE101/$E$48</f>
        <v>1114.99728482275</v>
      </c>
      <c r="AF102" s="145" t="n">
        <f aca="false">100*AF101/$E$48</f>
        <v>1155.13919400926</v>
      </c>
      <c r="AG102" s="145" t="n">
        <f aca="false">100*AG101/$E$48</f>
        <v>1194.99445078408</v>
      </c>
      <c r="AH102" s="145" t="n">
        <f aca="false">100*AH101/$E$48</f>
        <v>1234.55906334673</v>
      </c>
      <c r="AI102" s="47"/>
    </row>
    <row r="103" s="13" customFormat="true" ht="18" hidden="false" customHeight="false" outlineLevel="0" collapsed="false">
      <c r="A103" s="133" t="s">
        <v>82</v>
      </c>
      <c r="B103" s="133"/>
      <c r="C103" s="133"/>
      <c r="D103" s="133"/>
      <c r="E103" s="188" t="n">
        <f aca="false">E102/E63</f>
        <v>34.9662661988957</v>
      </c>
      <c r="F103" s="189" t="n">
        <f aca="false">F102/F63</f>
        <v>35.4004769145873</v>
      </c>
      <c r="G103" s="188" t="n">
        <f aca="false">G102/G63</f>
        <v>35.8443720917801</v>
      </c>
      <c r="H103" s="188" t="n">
        <f aca="false">H102/H63</f>
        <v>36.298189776483</v>
      </c>
      <c r="I103" s="188" t="n">
        <f aca="false">I102/I63</f>
        <v>36.7621739342487</v>
      </c>
      <c r="J103" s="188" t="n">
        <f aca="false">J102/J63</f>
        <v>37.23657460102</v>
      </c>
      <c r="K103" s="188" t="n">
        <f aca="false">K102/K63</f>
        <v>37.7216480379142</v>
      </c>
      <c r="L103" s="188" t="n">
        <f aca="false">L102/L63</f>
        <v>38.2176568900504</v>
      </c>
      <c r="M103" s="188" t="n">
        <f aca="false">M102/M63</f>
        <v>38.7248703495257</v>
      </c>
      <c r="N103" s="188" t="n">
        <f aca="false">N102/N63</f>
        <v>39.2435643226532</v>
      </c>
      <c r="O103" s="188" t="n">
        <f aca="false">O102/O63</f>
        <v>39.7155996243658</v>
      </c>
      <c r="P103" s="188" t="n">
        <f aca="false">P102/P63</f>
        <v>40.0903167038205</v>
      </c>
      <c r="Q103" s="188" t="n">
        <f aca="false">Q102/Q63</f>
        <v>40.3899080887124</v>
      </c>
      <c r="R103" s="188" t="n">
        <f aca="false">R102/R63</f>
        <v>40.6302234481603</v>
      </c>
      <c r="S103" s="188" t="n">
        <f aca="false">S102/S63</f>
        <v>40.8228838639901</v>
      </c>
      <c r="T103" s="188" t="n">
        <f aca="false">T102/T63</f>
        <v>40.9766032501861</v>
      </c>
      <c r="U103" s="188" t="n">
        <f aca="false">U102/U63</f>
        <v>41.0980433889118</v>
      </c>
      <c r="V103" s="188" t="n">
        <f aca="false">V102/V63</f>
        <v>41.1923839544325</v>
      </c>
      <c r="W103" s="188" t="n">
        <f aca="false">W102/W63</f>
        <v>41.2637125293978</v>
      </c>
      <c r="X103" s="188" t="n">
        <f aca="false">X102/X63</f>
        <v>41.3152976161554</v>
      </c>
      <c r="Y103" s="188" t="n">
        <f aca="false">Y102/Y63</f>
        <v>41.3497836447541</v>
      </c>
      <c r="Z103" s="188" t="n">
        <f aca="false">Z102/Z63</f>
        <v>41.3693327968689</v>
      </c>
      <c r="AA103" s="188" t="n">
        <f aca="false">AA102/AA63</f>
        <v>41.3757298321072</v>
      </c>
      <c r="AB103" s="188" t="n">
        <f aca="false">AB102/AB63</f>
        <v>41.3704607076669</v>
      </c>
      <c r="AC103" s="188" t="n">
        <f aca="false">AC102/AC63</f>
        <v>41.3547723292087</v>
      </c>
      <c r="AD103" s="188" t="n">
        <f aca="false">AD102/AD63</f>
        <v>41.3297185129986</v>
      </c>
      <c r="AE103" s="188" t="n">
        <f aca="false">AE102/AE63</f>
        <v>41.2961957341759</v>
      </c>
      <c r="AF103" s="188" t="n">
        <f aca="false">AF102/AF63</f>
        <v>41.2549712146163</v>
      </c>
      <c r="AG103" s="188" t="n">
        <f aca="false">AG102/AG63</f>
        <v>41.2067051994512</v>
      </c>
      <c r="AH103" s="188" t="n">
        <f aca="false">AH102/AH63</f>
        <v>41.1519687782243</v>
      </c>
      <c r="AI103" s="135"/>
    </row>
    <row r="104" s="13" customFormat="true" ht="18" hidden="false" customHeight="false" outlineLevel="0" collapsed="false">
      <c r="A104" s="162"/>
      <c r="B104" s="162"/>
      <c r="C104" s="162"/>
      <c r="D104" s="162"/>
      <c r="E104" s="162"/>
      <c r="F104" s="163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</row>
    <row r="105" s="13" customFormat="true" ht="18" hidden="false" customHeight="false" outlineLevel="0" collapsed="false">
      <c r="A105" s="133" t="s">
        <v>83</v>
      </c>
      <c r="B105" s="133"/>
      <c r="C105" s="133"/>
      <c r="D105" s="133"/>
      <c r="E105" s="181" t="str">
        <f aca="false">IF(E89&lt;0,"",IRR($D88:E88,0.001))</f>
        <v/>
      </c>
      <c r="F105" s="182" t="str">
        <f aca="false">IF(F89&lt;0,"",IRR($D88:F88,0.001))</f>
        <v/>
      </c>
      <c r="G105" s="181" t="str">
        <f aca="false">IF(G89&lt;0,"",IRR($D88:G88,0.001))</f>
        <v/>
      </c>
      <c r="H105" s="181" t="str">
        <f aca="false">IF(H89&lt;0,"",IRR($D88:H88,0.001))</f>
        <v/>
      </c>
      <c r="I105" s="181" t="str">
        <f aca="false">IF(I89&lt;0,"",IRR($D88:I88,0.001))</f>
        <v/>
      </c>
      <c r="J105" s="181" t="str">
        <f aca="false">IF(J89&lt;0,"",IRR($D88:J88,0.001))</f>
        <v/>
      </c>
      <c r="K105" s="181" t="str">
        <f aca="false">IF(K89&lt;0,"",IRR($D88:K88,0.001))</f>
        <v/>
      </c>
      <c r="L105" s="181" t="str">
        <f aca="false">IF(L89&lt;0,"",IRR($D88:L88,0.001))</f>
        <v/>
      </c>
      <c r="M105" s="181" t="str">
        <f aca="false">IF(M89&lt;0,"",IRR($D88:M88,0.001))</f>
        <v/>
      </c>
      <c r="N105" s="181" t="str">
        <f aca="false">IF(N89&lt;0,"",IRR($D88:N88,0.001))</f>
        <v/>
      </c>
      <c r="O105" s="181" t="str">
        <f aca="false">IF(O89&lt;0,"",IRR($D88:O88,0.001))</f>
        <v/>
      </c>
      <c r="P105" s="181" t="str">
        <f aca="false">IF(P89&lt;0,"",IRR($D88:P88,0.001))</f>
        <v/>
      </c>
      <c r="Q105" s="181" t="n">
        <f aca="false">IF(Q89&lt;0,"",IRR($D88:Q88,0.001))</f>
        <v>0.0236954738928945</v>
      </c>
      <c r="R105" s="181" t="n">
        <f aca="false">IF(R89&lt;0,"",IRR($D88:R88,0.001))</f>
        <v>0.0468170681014793</v>
      </c>
      <c r="S105" s="181" t="n">
        <f aca="false">IF(S89&lt;0,"",IRR($D88:S88,0.001))</f>
        <v>0.0632970071938666</v>
      </c>
      <c r="T105" s="181" t="n">
        <f aca="false">IF(T89&lt;0,"",IRR($D88:T88,0.001))</f>
        <v>0.0755853548202541</v>
      </c>
      <c r="U105" s="181" t="n">
        <f aca="false">IF(U89&lt;0,"",IRR($D88:U88,0.001))</f>
        <v>0.0850281023644617</v>
      </c>
      <c r="V105" s="181" t="n">
        <f aca="false">IF(V89&lt;0,"",IRR($D88:V88,0.001))</f>
        <v>0.0924435479269335</v>
      </c>
      <c r="W105" s="181" t="n">
        <f aca="false">IF(W89&lt;0,"",IRR($D88:W88,0.001))</f>
        <v>0.0983640617503239</v>
      </c>
      <c r="X105" s="181" t="n">
        <f aca="false">IF(X89&lt;0,"",IRR($D88:X88,0.001))</f>
        <v>0.103153229244462</v>
      </c>
      <c r="Y105" s="181" t="n">
        <f aca="false">IF(Y89&lt;0,"",IRR($D88:Y88,0.001))</f>
        <v>0.107068613005074</v>
      </c>
      <c r="Z105" s="181" t="n">
        <f aca="false">IF(Z89&lt;0,"",IRR($D88:Z88,0.001))</f>
        <v>0.110297963988148</v>
      </c>
      <c r="AA105" s="181" t="n">
        <f aca="false">IF(AA89&lt;0,"",IRR($D88:AA88,0.001))</f>
        <v>0.112981334087289</v>
      </c>
      <c r="AB105" s="181" t="n">
        <f aca="false">IF(AB89&lt;0,"",IRR($D88:AB88,0.001))</f>
        <v>0.115225198618502</v>
      </c>
      <c r="AC105" s="181" t="n">
        <f aca="false">IF(AC89&lt;0,"",IRR($D88:AC88,0.001))</f>
        <v>0.117111809330133</v>
      </c>
      <c r="AD105" s="181" t="n">
        <f aca="false">IF(AD89&lt;0,"",IRR($D88:AD88,0.001))</f>
        <v>0.1187055773771</v>
      </c>
      <c r="AE105" s="181" t="n">
        <f aca="false">IF(AE89&lt;0,"",IRR($D88:AE88,0.001))</f>
        <v>0.120057540700907</v>
      </c>
      <c r="AF105" s="181" t="n">
        <f aca="false">IF(AF89&lt;0,"",IRR($D88:AF88,0.001))</f>
        <v>0.121208558769817</v>
      </c>
      <c r="AG105" s="181" t="n">
        <f aca="false">IF(AG89&lt;0,"",IRR($D88:AG88,0.001))</f>
        <v>0.122191640157518</v>
      </c>
      <c r="AH105" s="181" t="n">
        <f aca="false">IF(AH89&lt;0,"",IRR($D88:AH88,0.001))</f>
        <v>0.123033666168406</v>
      </c>
    </row>
    <row r="106" customFormat="false" ht="15" hidden="false" customHeight="false" outlineLevel="0" collapsed="false"/>
    <row r="107" customFormat="false" ht="16.5" hidden="false" customHeight="false" outlineLevel="0" collapsed="false"/>
    <row r="129" customFormat="false" ht="15" hidden="false" customHeight="false" outlineLevel="0" collapsed="false"/>
    <row r="130" customFormat="false" ht="15" hidden="false" customHeight="false" outlineLevel="0" collapsed="false"/>
    <row r="131" customFormat="false" ht="15" hidden="false" customHeight="false" outlineLevel="0" collapsed="false"/>
    <row r="132" customFormat="false" ht="15" hidden="false" customHeight="false" outlineLevel="0" collapsed="false"/>
    <row r="133" customFormat="false" ht="15" hidden="false" customHeight="false" outlineLevel="0" collapsed="false"/>
    <row r="134" customFormat="false" ht="15" hidden="false" customHeight="false" outlineLevel="0" collapsed="false"/>
    <row r="135" customFormat="false" ht="15" hidden="false" customHeight="false" outlineLevel="0" collapsed="false"/>
    <row r="136" customFormat="false" ht="15" hidden="false" customHeight="false" outlineLevel="0" collapsed="false"/>
    <row r="137" customFormat="false" ht="15" hidden="false" customHeight="false" outlineLevel="0" collapsed="false"/>
    <row r="138" customFormat="false" ht="15" hidden="false" customHeight="false" outlineLevel="0" collapsed="false"/>
    <row r="139" customFormat="false" ht="15" hidden="false" customHeight="false" outlineLevel="0" collapsed="false"/>
    <row r="140" customFormat="false" ht="15" hidden="false" customHeight="false" outlineLevel="0" collapsed="false"/>
    <row r="141" customFormat="false" ht="15" hidden="false" customHeight="false" outlineLevel="0" collapsed="false"/>
    <row r="142" customFormat="false" ht="15" hidden="false" customHeight="false" outlineLevel="0" collapsed="false"/>
    <row r="143" customFormat="false" ht="15" hidden="false" customHeight="false" outlineLevel="0" collapsed="false"/>
    <row r="144" customFormat="false" ht="15" hidden="false" customHeight="false" outlineLevel="0" collapsed="false"/>
    <row r="145" customFormat="false" ht="15" hidden="false" customHeight="false" outlineLevel="0" collapsed="false"/>
    <row r="146" customFormat="false" ht="15" hidden="false" customHeight="false" outlineLevel="0" collapsed="false"/>
    <row r="147" customFormat="false" ht="15" hidden="false" customHeight="false" outlineLevel="0" collapsed="false"/>
    <row r="148" customFormat="false" ht="15" hidden="false" customHeight="false" outlineLevel="0" collapsed="false"/>
    <row r="149" customFormat="false" ht="15" hidden="false" customHeight="false" outlineLevel="0" collapsed="false"/>
    <row r="150" customFormat="false" ht="15" hidden="false" customHeight="false" outlineLevel="0" collapsed="false"/>
    <row r="151" customFormat="false" ht="15" hidden="false" customHeight="false" outlineLevel="0" collapsed="false"/>
    <row r="152" customFormat="false" ht="15" hidden="false" customHeight="false" outlineLevel="0" collapsed="false"/>
    <row r="153" customFormat="false" ht="15" hidden="false" customHeight="false" outlineLevel="0" collapsed="false"/>
    <row r="154" customFormat="false" ht="15" hidden="false" customHeight="false" outlineLevel="0" collapsed="false"/>
    <row r="155" customFormat="false" ht="15" hidden="false" customHeight="false" outlineLevel="0" collapsed="false"/>
    <row r="156" customFormat="false" ht="15" hidden="false" customHeight="false" outlineLevel="0" collapsed="false"/>
    <row r="157" customFormat="false" ht="15" hidden="false" customHeight="false" outlineLevel="0" collapsed="false"/>
    <row r="158" customFormat="false" ht="15" hidden="false" customHeight="false" outlineLevel="0" collapsed="false"/>
    <row r="159" customFormat="false" ht="15" hidden="false" customHeight="false" outlineLevel="0" collapsed="false"/>
    <row r="160" customFormat="false" ht="15" hidden="false" customHeight="false" outlineLevel="0" collapsed="false"/>
    <row r="161" customFormat="false" ht="15" hidden="false" customHeight="false" outlineLevel="0" collapsed="false"/>
    <row r="162" customFormat="false" ht="15" hidden="false" customHeight="false" outlineLevel="0" collapsed="false"/>
    <row r="163" customFormat="false" ht="15" hidden="false" customHeight="false" outlineLevel="0" collapsed="false"/>
    <row r="164" customFormat="false" ht="15" hidden="false" customHeight="false" outlineLevel="0" collapsed="false"/>
    <row r="165" customFormat="false" ht="15" hidden="false" customHeight="false" outlineLevel="0" collapsed="false"/>
    <row r="166" customFormat="false" ht="15" hidden="false" customHeight="false" outlineLevel="0" collapsed="false"/>
    <row r="167" customFormat="false" ht="15" hidden="false" customHeight="false" outlineLevel="0" collapsed="false"/>
    <row r="168" customFormat="false" ht="15" hidden="false" customHeight="false" outlineLevel="0" collapsed="false"/>
    <row r="169" customFormat="false" ht="15" hidden="false" customHeight="false" outlineLevel="0" collapsed="false"/>
    <row r="170" customFormat="false" ht="15" hidden="false" customHeight="false" outlineLevel="0" collapsed="false"/>
    <row r="171" customFormat="false" ht="15" hidden="false" customHeight="false" outlineLevel="0" collapsed="false"/>
    <row r="172" customFormat="false" ht="15" hidden="false" customHeight="false" outlineLevel="0" collapsed="false"/>
    <row r="173" customFormat="false" ht="15" hidden="false" customHeight="false" outlineLevel="0" collapsed="false"/>
    <row r="174" customFormat="false" ht="15" hidden="false" customHeight="false" outlineLevel="0" collapsed="false"/>
    <row r="175" customFormat="false" ht="15" hidden="false" customHeight="false" outlineLevel="0" collapsed="false"/>
    <row r="176" customFormat="false" ht="15" hidden="false" customHeight="false" outlineLevel="0" collapsed="false"/>
    <row r="177" customFormat="false" ht="15" hidden="false" customHeight="false" outlineLevel="0" collapsed="false"/>
    <row r="178" customFormat="false" ht="15" hidden="false" customHeight="false" outlineLevel="0" collapsed="false"/>
    <row r="179" customFormat="false" ht="15" hidden="false" customHeight="false" outlineLevel="0" collapsed="false"/>
    <row r="180" customFormat="false" ht="15" hidden="false" customHeight="false" outlineLevel="0" collapsed="false"/>
    <row r="181" customFormat="false" ht="15" hidden="false" customHeight="false" outlineLevel="0" collapsed="false"/>
    <row r="182" customFormat="false" ht="15" hidden="false" customHeight="false" outlineLevel="0" collapsed="false"/>
    <row r="183" customFormat="false" ht="15" hidden="false" customHeight="false" outlineLevel="0" collapsed="false"/>
    <row r="184" customFormat="false" ht="15" hidden="false" customHeight="false" outlineLevel="0" collapsed="false"/>
    <row r="185" customFormat="false" ht="15" hidden="false" customHeight="false" outlineLevel="0" collapsed="false"/>
    <row r="186" customFormat="false" ht="15" hidden="false" customHeight="false" outlineLevel="0" collapsed="false"/>
    <row r="187" customFormat="false" ht="15" hidden="false" customHeight="false" outlineLevel="0" collapsed="false"/>
    <row r="188" customFormat="false" ht="15" hidden="false" customHeight="false" outlineLevel="0" collapsed="false"/>
    <row r="189" customFormat="false" ht="15" hidden="false" customHeight="false" outlineLevel="0" collapsed="false"/>
    <row r="190" customFormat="false" ht="15" hidden="false" customHeight="false" outlineLevel="0" collapsed="false"/>
    <row r="191" customFormat="false" ht="15" hidden="false" customHeight="false" outlineLevel="0" collapsed="false"/>
    <row r="192" customFormat="false" ht="15" hidden="false" customHeight="false" outlineLevel="0" collapsed="false"/>
    <row r="193" customFormat="false" ht="3.75" hidden="false" customHeight="true" outlineLevel="0" collapsed="false"/>
    <row r="194" customFormat="false" ht="15" hidden="false" customHeight="false" outlineLevel="0" collapsed="false"/>
    <row r="195" customFormat="false" ht="15" hidden="false" customHeight="false" outlineLevel="0" collapsed="false"/>
    <row r="196" customFormat="false" ht="15" hidden="false" customHeight="false" outlineLevel="0" collapsed="false"/>
    <row r="197" customFormat="false" ht="15" hidden="false" customHeight="false" outlineLevel="0" collapsed="false"/>
    <row r="198" customFormat="false" ht="15" hidden="false" customHeight="false" outlineLevel="0" collapsed="false"/>
    <row r="199" customFormat="false" ht="15" hidden="false" customHeight="false" outlineLevel="0" collapsed="false"/>
  </sheetData>
  <hyperlinks>
    <hyperlink ref="D10" r:id="rId2" display="Estimacion Produccion y Datos de Irradiacion Solar"/>
    <hyperlink ref="F10" r:id="rId3" display="Mas Aplicaciones y Plantillas"/>
  </hyperlinks>
  <printOptions headings="false" gridLines="false" gridLinesSet="true" horizontalCentered="true" verticalCentered="true"/>
  <pageMargins left="0.8" right="0.7875" top="0.984027777777778" bottom="0.984027777777778" header="0.511805555555555" footer="0.511805555555555"/>
  <pageSetup paperSize="9" scale="5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2" man="true" max="16383" min="0"/>
  </rowBreak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6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8" activeCellId="0" sqref="D28"/>
    </sheetView>
  </sheetViews>
  <sheetFormatPr defaultRowHeight="12.75" zeroHeight="false" outlineLevelRow="0" outlineLevelCol="0"/>
  <cols>
    <col collapsed="false" customWidth="true" hidden="false" outlineLevel="0" max="2" min="1" style="190" width="11.4"/>
    <col collapsed="false" customWidth="true" hidden="false" outlineLevel="0" max="3" min="3" style="190" width="16.26"/>
    <col collapsed="false" customWidth="false" hidden="false" outlineLevel="0" max="6" min="4" style="190" width="11.55"/>
    <col collapsed="false" customWidth="true" hidden="false" outlineLevel="0" max="7" min="7" style="190" width="18.54"/>
    <col collapsed="false" customWidth="true" hidden="false" outlineLevel="0" max="8" min="8" style="190" width="11.4"/>
    <col collapsed="false" customWidth="true" hidden="false" outlineLevel="0" max="9" min="9" style="190" width="17.12"/>
    <col collapsed="false" customWidth="true" hidden="false" outlineLevel="0" max="10" min="10" style="191" width="14.54"/>
    <col collapsed="false" customWidth="true" hidden="false" outlineLevel="0" max="11" min="11" style="190" width="14.83"/>
    <col collapsed="false" customWidth="true" hidden="false" outlineLevel="0" max="12" min="12" style="190" width="17.4"/>
    <col collapsed="false" customWidth="true" hidden="false" outlineLevel="0" max="14" min="13" style="190" width="11.4"/>
    <col collapsed="false" customWidth="true" hidden="false" outlineLevel="0" max="15" min="15" style="192" width="11.4"/>
    <col collapsed="false" customWidth="true" hidden="false" outlineLevel="0" max="16" min="16" style="192" width="15.68"/>
    <col collapsed="false" customWidth="true" hidden="false" outlineLevel="0" max="17" min="17" style="192" width="20.54"/>
    <col collapsed="false" customWidth="true" hidden="false" outlineLevel="0" max="257" min="18" style="190" width="11.4"/>
    <col collapsed="false" customWidth="true" hidden="false" outlineLevel="0" max="1025" min="258" style="0" width="11.4"/>
  </cols>
  <sheetData>
    <row r="1" s="195" customFormat="true" ht="12.75" hidden="false" customHeight="false" outlineLevel="0" collapsed="false">
      <c r="A1" s="193"/>
      <c r="B1" s="193"/>
      <c r="C1" s="193"/>
      <c r="D1" s="193"/>
      <c r="E1" s="193"/>
      <c r="F1" s="193"/>
      <c r="G1" s="193"/>
      <c r="H1" s="193"/>
      <c r="I1" s="193"/>
      <c r="J1" s="194"/>
      <c r="K1" s="193"/>
      <c r="L1" s="193"/>
      <c r="O1" s="196"/>
      <c r="P1" s="196"/>
      <c r="Q1" s="196"/>
    </row>
    <row r="2" s="195" customFormat="true" ht="12.75" hidden="false" customHeight="false" outlineLevel="0" collapsed="false">
      <c r="A2" s="193"/>
      <c r="B2" s="193"/>
      <c r="C2" s="193"/>
      <c r="D2" s="193"/>
      <c r="E2" s="193"/>
      <c r="F2" s="193"/>
      <c r="G2" s="193"/>
      <c r="H2" s="193"/>
      <c r="I2" s="193"/>
      <c r="J2" s="194"/>
      <c r="K2" s="193"/>
      <c r="L2" s="193"/>
      <c r="O2" s="196"/>
      <c r="P2" s="196"/>
      <c r="Q2" s="196"/>
    </row>
    <row r="3" s="195" customFormat="true" ht="12.75" hidden="false" customHeight="false" outlineLevel="0" collapsed="false">
      <c r="A3" s="193"/>
      <c r="B3" s="193"/>
      <c r="C3" s="193"/>
      <c r="D3" s="193"/>
      <c r="E3" s="193"/>
      <c r="F3" s="193"/>
      <c r="G3" s="193"/>
      <c r="H3" s="193"/>
      <c r="I3" s="193"/>
      <c r="J3" s="194"/>
      <c r="K3" s="193"/>
      <c r="L3" s="193"/>
      <c r="O3" s="196"/>
      <c r="P3" s="196"/>
      <c r="Q3" s="196"/>
    </row>
    <row r="4" s="195" customFormat="true" ht="12.75" hidden="false" customHeight="false" outlineLevel="0" collapsed="false">
      <c r="A4" s="193"/>
      <c r="B4" s="193"/>
      <c r="C4" s="193"/>
      <c r="D4" s="193"/>
      <c r="E4" s="193"/>
      <c r="F4" s="193"/>
      <c r="G4" s="193"/>
      <c r="H4" s="193"/>
      <c r="I4" s="193"/>
      <c r="J4" s="194"/>
      <c r="K4" s="193"/>
      <c r="L4" s="193"/>
      <c r="O4" s="196"/>
      <c r="P4" s="196"/>
      <c r="Q4" s="196"/>
    </row>
    <row r="5" s="195" customFormat="true" ht="12.75" hidden="false" customHeight="false" outlineLevel="0" collapsed="false">
      <c r="A5" s="193"/>
      <c r="B5" s="193"/>
      <c r="C5" s="193"/>
      <c r="D5" s="193"/>
      <c r="E5" s="193"/>
      <c r="F5" s="193"/>
      <c r="G5" s="193"/>
      <c r="H5" s="193"/>
      <c r="I5" s="193"/>
      <c r="J5" s="194"/>
      <c r="K5" s="193"/>
      <c r="L5" s="193"/>
      <c r="O5" s="196"/>
      <c r="P5" s="196"/>
      <c r="Q5" s="196"/>
    </row>
    <row r="6" s="195" customFormat="true" ht="12.75" hidden="false" customHeight="false" outlineLevel="0" collapsed="false">
      <c r="A6" s="193"/>
      <c r="B6" s="193"/>
      <c r="C6" s="193"/>
      <c r="D6" s="193"/>
      <c r="E6" s="193"/>
      <c r="F6" s="193"/>
      <c r="G6" s="193"/>
      <c r="H6" s="193"/>
      <c r="I6" s="193"/>
      <c r="J6" s="194"/>
      <c r="K6" s="193"/>
      <c r="L6" s="193"/>
      <c r="O6" s="196"/>
      <c r="P6" s="196"/>
      <c r="Q6" s="196"/>
    </row>
    <row r="7" s="195" customFormat="true" ht="12.75" hidden="false" customHeight="false" outlineLevel="0" collapsed="false">
      <c r="A7" s="193"/>
      <c r="B7" s="193"/>
      <c r="C7" s="193"/>
      <c r="D7" s="193"/>
      <c r="E7" s="193"/>
      <c r="F7" s="193"/>
      <c r="G7" s="193"/>
      <c r="H7" s="193"/>
      <c r="I7" s="193"/>
      <c r="J7" s="194"/>
      <c r="K7" s="193"/>
      <c r="L7" s="193"/>
      <c r="O7" s="196"/>
      <c r="P7" s="196"/>
      <c r="Q7" s="196"/>
    </row>
    <row r="8" s="195" customFormat="true" ht="12.75" hidden="false" customHeight="false" outlineLevel="0" collapsed="false">
      <c r="A8" s="193"/>
      <c r="B8" s="193"/>
      <c r="C8" s="193"/>
      <c r="D8" s="193"/>
      <c r="E8" s="193"/>
      <c r="F8" s="193"/>
      <c r="G8" s="193"/>
      <c r="H8" s="193"/>
      <c r="I8" s="193"/>
      <c r="J8" s="194"/>
      <c r="K8" s="193"/>
      <c r="L8" s="193"/>
      <c r="O8" s="196"/>
      <c r="P8" s="196"/>
      <c r="Q8" s="196"/>
    </row>
    <row r="9" s="3" customFormat="true" ht="28.5" hidden="false" customHeight="false" outlineLevel="0" collapsed="false">
      <c r="A9" s="197"/>
      <c r="B9" s="198" t="s">
        <v>84</v>
      </c>
      <c r="C9" s="198"/>
      <c r="D9" s="198"/>
      <c r="E9" s="198"/>
      <c r="F9" s="199"/>
      <c r="G9" s="199"/>
      <c r="H9" s="199"/>
      <c r="I9" s="199"/>
      <c r="J9" s="200"/>
      <c r="K9" s="199"/>
      <c r="L9" s="199"/>
      <c r="O9" s="201"/>
      <c r="P9" s="201"/>
      <c r="Q9" s="201"/>
    </row>
    <row r="10" s="195" customFormat="true" ht="12.75" hidden="false" customHeight="false" outlineLevel="0" collapsed="false">
      <c r="A10" s="193"/>
      <c r="B10" s="193"/>
      <c r="C10" s="193"/>
      <c r="D10" s="193"/>
      <c r="E10" s="193"/>
      <c r="F10" s="193"/>
      <c r="G10" s="193"/>
      <c r="H10" s="193"/>
      <c r="I10" s="193"/>
      <c r="J10" s="194"/>
      <c r="K10" s="202"/>
      <c r="L10" s="193"/>
      <c r="O10" s="196"/>
      <c r="P10" s="196"/>
      <c r="Q10" s="196"/>
    </row>
    <row r="11" s="195" customFormat="true" ht="15" hidden="false" customHeight="false" outlineLevel="0" collapsed="false">
      <c r="A11" s="193"/>
      <c r="B11" s="203" t="s">
        <v>47</v>
      </c>
      <c r="C11" s="204"/>
      <c r="D11" s="204"/>
      <c r="E11" s="204"/>
      <c r="F11" s="204"/>
      <c r="G11" s="205" t="n">
        <f aca="false">DATOS!E52</f>
        <v>18480000</v>
      </c>
      <c r="H11" s="206" t="s">
        <v>29</v>
      </c>
      <c r="I11" s="193"/>
      <c r="J11" s="194"/>
      <c r="K11" s="193"/>
      <c r="L11" s="193"/>
      <c r="O11" s="196"/>
      <c r="P11" s="196"/>
      <c r="Q11" s="196"/>
    </row>
    <row r="12" s="212" customFormat="true" ht="8.25" hidden="false" customHeight="false" outlineLevel="0" collapsed="false">
      <c r="A12" s="207"/>
      <c r="B12" s="208"/>
      <c r="C12" s="208"/>
      <c r="D12" s="208"/>
      <c r="E12" s="208"/>
      <c r="F12" s="208"/>
      <c r="G12" s="209"/>
      <c r="H12" s="210"/>
      <c r="I12" s="207"/>
      <c r="J12" s="211"/>
      <c r="K12" s="207"/>
      <c r="L12" s="207"/>
      <c r="O12" s="213"/>
      <c r="P12" s="213"/>
      <c r="Q12" s="213"/>
    </row>
    <row r="13" s="195" customFormat="true" ht="15" hidden="false" customHeight="false" outlineLevel="0" collapsed="false">
      <c r="A13" s="193"/>
      <c r="B13" s="204" t="s">
        <v>48</v>
      </c>
      <c r="C13" s="204"/>
      <c r="D13" s="204"/>
      <c r="E13" s="204"/>
      <c r="F13" s="204"/>
      <c r="G13" s="214" t="n">
        <f aca="false">DATOS!E54</f>
        <v>3</v>
      </c>
      <c r="H13" s="206" t="s">
        <v>42</v>
      </c>
      <c r="I13" s="193"/>
      <c r="J13" s="194"/>
      <c r="K13" s="193"/>
      <c r="L13" s="193"/>
      <c r="O13" s="196"/>
      <c r="P13" s="196"/>
      <c r="Q13" s="196"/>
    </row>
    <row r="14" s="212" customFormat="true" ht="8.25" hidden="false" customHeight="false" outlineLevel="0" collapsed="false">
      <c r="A14" s="207"/>
      <c r="B14" s="208"/>
      <c r="C14" s="208"/>
      <c r="D14" s="208"/>
      <c r="E14" s="208"/>
      <c r="F14" s="208"/>
      <c r="G14" s="209"/>
      <c r="H14" s="210"/>
      <c r="I14" s="207"/>
      <c r="J14" s="211"/>
      <c r="K14" s="207"/>
      <c r="L14" s="207"/>
      <c r="O14" s="213"/>
      <c r="P14" s="213"/>
      <c r="Q14" s="213"/>
    </row>
    <row r="15" s="195" customFormat="true" ht="15" hidden="false" customHeight="false" outlineLevel="0" collapsed="false">
      <c r="A15" s="193"/>
      <c r="B15" s="204" t="s">
        <v>49</v>
      </c>
      <c r="C15" s="204"/>
      <c r="D15" s="204"/>
      <c r="E15" s="204"/>
      <c r="F15" s="204"/>
      <c r="G15" s="214" t="n">
        <f aca="false">DATOS!E56</f>
        <v>10</v>
      </c>
      <c r="H15" s="206" t="s">
        <v>27</v>
      </c>
      <c r="I15" s="193"/>
      <c r="J15" s="194"/>
      <c r="K15" s="193"/>
      <c r="L15" s="193"/>
      <c r="O15" s="196"/>
      <c r="P15" s="196"/>
      <c r="Q15" s="196"/>
    </row>
    <row r="16" s="212" customFormat="true" ht="8.25" hidden="false" customHeight="false" outlineLevel="0" collapsed="false">
      <c r="A16" s="207"/>
      <c r="B16" s="208"/>
      <c r="C16" s="208"/>
      <c r="D16" s="208"/>
      <c r="E16" s="208"/>
      <c r="F16" s="208"/>
      <c r="G16" s="209"/>
      <c r="H16" s="210"/>
      <c r="I16" s="207"/>
      <c r="J16" s="211"/>
      <c r="K16" s="207"/>
      <c r="L16" s="207"/>
      <c r="O16" s="213"/>
      <c r="P16" s="213"/>
      <c r="Q16" s="213"/>
    </row>
    <row r="17" s="195" customFormat="true" ht="15" hidden="false" customHeight="false" outlineLevel="0" collapsed="false">
      <c r="A17" s="193"/>
      <c r="B17" s="204" t="s">
        <v>85</v>
      </c>
      <c r="C17" s="204"/>
      <c r="D17" s="204"/>
      <c r="E17" s="204"/>
      <c r="F17" s="204"/>
      <c r="G17" s="205" t="n">
        <f aca="false">DATOS!E58</f>
        <v>178444.256202627</v>
      </c>
      <c r="H17" s="206" t="s">
        <v>29</v>
      </c>
      <c r="I17" s="193"/>
      <c r="J17" s="194"/>
      <c r="K17" s="193"/>
      <c r="L17" s="193"/>
      <c r="O17" s="196"/>
      <c r="P17" s="196"/>
      <c r="Q17" s="196"/>
    </row>
    <row r="18" s="212" customFormat="true" ht="8.25" hidden="false" customHeight="false" outlineLevel="0" collapsed="false">
      <c r="A18" s="207"/>
      <c r="B18" s="208"/>
      <c r="C18" s="208"/>
      <c r="D18" s="208"/>
      <c r="E18" s="208"/>
      <c r="F18" s="208"/>
      <c r="G18" s="209"/>
      <c r="H18" s="210"/>
      <c r="I18" s="207"/>
      <c r="J18" s="211"/>
      <c r="K18" s="207"/>
      <c r="L18" s="207"/>
      <c r="O18" s="213"/>
      <c r="P18" s="213"/>
      <c r="Q18" s="213"/>
    </row>
    <row r="19" s="195" customFormat="true" ht="15" hidden="false" customHeight="false" outlineLevel="0" collapsed="false">
      <c r="A19" s="193"/>
      <c r="B19" s="204" t="s">
        <v>86</v>
      </c>
      <c r="C19" s="204"/>
      <c r="D19" s="204"/>
      <c r="E19" s="204"/>
      <c r="F19" s="204"/>
      <c r="G19" s="214" t="n">
        <f aca="false">G13/12</f>
        <v>0.25</v>
      </c>
      <c r="H19" s="206" t="s">
        <v>42</v>
      </c>
      <c r="I19" s="193"/>
      <c r="J19" s="194"/>
      <c r="K19" s="193"/>
      <c r="L19" s="193"/>
      <c r="O19" s="196"/>
      <c r="P19" s="196"/>
      <c r="Q19" s="196"/>
    </row>
    <row r="20" s="195" customFormat="true" ht="12.75" hidden="false" customHeight="false" outlineLevel="0" collapsed="false">
      <c r="A20" s="193"/>
      <c r="B20" s="193"/>
      <c r="C20" s="193"/>
      <c r="D20" s="193"/>
      <c r="E20" s="193"/>
      <c r="F20" s="193"/>
      <c r="G20" s="193"/>
      <c r="H20" s="193"/>
      <c r="I20" s="193"/>
      <c r="J20" s="194"/>
      <c r="K20" s="193"/>
      <c r="L20" s="193"/>
      <c r="O20" s="196"/>
      <c r="P20" s="196"/>
      <c r="Q20" s="196"/>
    </row>
    <row r="21" s="195" customFormat="true" ht="12.75" hidden="false" customHeight="false" outlineLevel="0" collapsed="false">
      <c r="A21" s="193"/>
      <c r="B21" s="215" t="s">
        <v>87</v>
      </c>
      <c r="C21" s="215" t="s">
        <v>88</v>
      </c>
      <c r="D21" s="215" t="s">
        <v>89</v>
      </c>
      <c r="E21" s="215" t="s">
        <v>90</v>
      </c>
      <c r="F21" s="215" t="s">
        <v>91</v>
      </c>
      <c r="G21" s="193"/>
      <c r="H21" s="215" t="s">
        <v>38</v>
      </c>
      <c r="I21" s="215" t="s">
        <v>88</v>
      </c>
      <c r="J21" s="216" t="s">
        <v>89</v>
      </c>
      <c r="K21" s="215" t="s">
        <v>90</v>
      </c>
      <c r="L21" s="215" t="s">
        <v>91</v>
      </c>
      <c r="O21" s="217" t="s">
        <v>92</v>
      </c>
      <c r="P21" s="217" t="s">
        <v>93</v>
      </c>
      <c r="Q21" s="217" t="s">
        <v>94</v>
      </c>
      <c r="R21" s="218"/>
    </row>
    <row r="22" s="195" customFormat="true" ht="12.75" hidden="false" customHeight="false" outlineLevel="0" collapsed="false">
      <c r="A22" s="193"/>
      <c r="B22" s="215"/>
      <c r="C22" s="215" t="s">
        <v>95</v>
      </c>
      <c r="D22" s="215"/>
      <c r="E22" s="215"/>
      <c r="F22" s="215" t="s">
        <v>96</v>
      </c>
      <c r="G22" s="193"/>
      <c r="H22" s="215"/>
      <c r="I22" s="215" t="s">
        <v>95</v>
      </c>
      <c r="J22" s="216"/>
      <c r="K22" s="215"/>
      <c r="L22" s="215" t="s">
        <v>96</v>
      </c>
      <c r="O22" s="217"/>
      <c r="P22" s="217" t="s">
        <v>97</v>
      </c>
      <c r="Q22" s="217" t="s">
        <v>97</v>
      </c>
      <c r="R22" s="218"/>
    </row>
    <row r="23" s="195" customFormat="true" ht="12.75" hidden="false" customHeight="false" outlineLevel="0" collapsed="false">
      <c r="A23" s="193"/>
      <c r="B23" s="219" t="n">
        <v>1</v>
      </c>
      <c r="C23" s="220" t="n">
        <f aca="false">G11</f>
        <v>18480000</v>
      </c>
      <c r="D23" s="220" t="n">
        <f aca="false">$G$17</f>
        <v>178444.256202627</v>
      </c>
      <c r="E23" s="220" t="n">
        <f aca="false">C23*$G$19/100</f>
        <v>46200</v>
      </c>
      <c r="F23" s="220" t="n">
        <f aca="false">D23-E23</f>
        <v>132244.256202627</v>
      </c>
      <c r="G23" s="193"/>
      <c r="H23" s="219" t="n">
        <v>1</v>
      </c>
      <c r="I23" s="221" t="n">
        <f aca="false">C23</f>
        <v>18480000</v>
      </c>
      <c r="J23" s="221" t="n">
        <f aca="false">IF(H23=0,0,$G$17*12)</f>
        <v>2141331.07443153</v>
      </c>
      <c r="K23" s="221" t="n">
        <f aca="false">VLOOKUP(H23*12,$O$23:$Q$623,2,0)</f>
        <v>532396.834944354</v>
      </c>
      <c r="L23" s="221" t="n">
        <f aca="false">VLOOKUP(H23*12,$O$23:$Q$623,3,0)</f>
        <v>1608934.23948717</v>
      </c>
      <c r="O23" s="196" t="n">
        <f aca="false">B23</f>
        <v>1</v>
      </c>
      <c r="P23" s="222" t="n">
        <f aca="false">E23</f>
        <v>46200</v>
      </c>
      <c r="Q23" s="222" t="n">
        <f aca="false">F23</f>
        <v>132244.256202627</v>
      </c>
    </row>
    <row r="24" s="195" customFormat="true" ht="12.75" hidden="false" customHeight="false" outlineLevel="0" collapsed="false">
      <c r="A24" s="193"/>
      <c r="B24" s="219" t="n">
        <f aca="false">IF(OR(B23=$G$15*12,B23=0),0,B23+1)</f>
        <v>2</v>
      </c>
      <c r="C24" s="220" t="n">
        <f aca="false">IF(B24=0,0,C23-F23)</f>
        <v>18347755.7437974</v>
      </c>
      <c r="D24" s="220" t="n">
        <f aca="false">IF(B24=0,0,$G$17)</f>
        <v>178444.256202627</v>
      </c>
      <c r="E24" s="220" t="n">
        <f aca="false">IF(B24=0,0,C24*$G$19/100)</f>
        <v>45869.3893594934</v>
      </c>
      <c r="F24" s="220" t="n">
        <f aca="false">IF(B24=0,0,D24-E24)</f>
        <v>132574.866843134</v>
      </c>
      <c r="G24" s="193"/>
      <c r="H24" s="219" t="n">
        <f aca="false">IF(OR(H23=$G$15,H23=0),0,H23+1)</f>
        <v>2</v>
      </c>
      <c r="I24" s="221" t="n">
        <f aca="false">IF(H24=0,0,I23-L23)</f>
        <v>16871065.7605128</v>
      </c>
      <c r="J24" s="221" t="n">
        <f aca="false">IF(H24=0,0,$G$17*12)</f>
        <v>2141331.07443153</v>
      </c>
      <c r="K24" s="221" t="n">
        <f aca="false">IF(H24=0,0,(VLOOKUP(H24*12,$O$23:$Q$623,2,0)-VLOOKUP(H23*12,$O$23:$Q$623,2,0)))</f>
        <v>483459.560439445</v>
      </c>
      <c r="L24" s="221" t="n">
        <f aca="false">IF(H24=0,0,(VLOOKUP(H24*12,$O$23:$Q$623,3,0)-VLOOKUP(H23*12,$O$23:$Q$623,3,0)))</f>
        <v>1657871.51399208</v>
      </c>
      <c r="O24" s="196" t="n">
        <f aca="false">B24</f>
        <v>2</v>
      </c>
      <c r="P24" s="222" t="n">
        <f aca="false">IF(O24=0,0,SUM($E$23:E24))</f>
        <v>92069.3893594934</v>
      </c>
      <c r="Q24" s="222" t="n">
        <f aca="false">IF(O24=0,0,SUM($F$23:F24))</f>
        <v>264819.123045761</v>
      </c>
    </row>
    <row r="25" s="195" customFormat="true" ht="12.75" hidden="false" customHeight="false" outlineLevel="0" collapsed="false">
      <c r="A25" s="193"/>
      <c r="B25" s="219" t="n">
        <f aca="false">IF(OR(B24=$G$15*12,B24=0),0,B24+1)</f>
        <v>3</v>
      </c>
      <c r="C25" s="220" t="n">
        <f aca="false">IF(B25=0,0,C24-F24)</f>
        <v>18215180.8769542</v>
      </c>
      <c r="D25" s="220" t="n">
        <f aca="false">IF(B25=0,0,$G$17)</f>
        <v>178444.256202627</v>
      </c>
      <c r="E25" s="220" t="n">
        <f aca="false">IF(B25=0,0,C25*$G$19/100)</f>
        <v>45537.9521923856</v>
      </c>
      <c r="F25" s="220" t="n">
        <f aca="false">IF(B25=0,0,D25-E25)</f>
        <v>132906.304010242</v>
      </c>
      <c r="G25" s="193"/>
      <c r="H25" s="219" t="n">
        <f aca="false">IF(OR(H24=$G$15,H24=0),0,H24+1)</f>
        <v>3</v>
      </c>
      <c r="I25" s="221" t="n">
        <f aca="false">IF(H25=0,0,I24-L24)</f>
        <v>15213194.2465207</v>
      </c>
      <c r="J25" s="221" t="n">
        <f aca="false">IF(H25=0,0,$G$17*12)</f>
        <v>2141331.07443153</v>
      </c>
      <c r="K25" s="221" t="n">
        <f aca="false">IF(H25=0,0,(VLOOKUP(H25*12,$O$23:$Q$623,2,0)-VLOOKUP(H24*12,$O$23:$Q$623,2,0)))</f>
        <v>433033.811901731</v>
      </c>
      <c r="L25" s="221" t="n">
        <f aca="false">IF(H25=0,0,(VLOOKUP(H25*12,$O$23:$Q$623,3,0)-VLOOKUP(H24*12,$O$23:$Q$623,3,0)))</f>
        <v>1708297.26252979</v>
      </c>
      <c r="O25" s="196" t="n">
        <f aca="false">B25</f>
        <v>3</v>
      </c>
      <c r="P25" s="222" t="n">
        <f aca="false">IF(O25=0,0,SUM($E$23:E25))</f>
        <v>137607.341551879</v>
      </c>
      <c r="Q25" s="222" t="n">
        <f aca="false">IF(O25=0,0,SUM($F$23:F25))</f>
        <v>397725.427056002</v>
      </c>
    </row>
    <row r="26" s="195" customFormat="true" ht="12.75" hidden="false" customHeight="false" outlineLevel="0" collapsed="false">
      <c r="A26" s="193"/>
      <c r="B26" s="219" t="n">
        <f aca="false">IF(OR(B25=$G$15*12,B25=0),0,B25+1)</f>
        <v>4</v>
      </c>
      <c r="C26" s="220" t="n">
        <f aca="false">IF(B26=0,0,C25-F25)</f>
        <v>18082274.572944</v>
      </c>
      <c r="D26" s="220" t="n">
        <f aca="false">IF(B26=0,0,$G$17)</f>
        <v>178444.256202627</v>
      </c>
      <c r="E26" s="220" t="n">
        <f aca="false">IF(B26=0,0,C26*$G$19/100)</f>
        <v>45205.68643236</v>
      </c>
      <c r="F26" s="220" t="n">
        <f aca="false">IF(B26=0,0,D26-E26)</f>
        <v>133238.569770267</v>
      </c>
      <c r="G26" s="193"/>
      <c r="H26" s="219" t="n">
        <f aca="false">IF(OR(H25=$G$15,H25=0),0,H25+1)</f>
        <v>4</v>
      </c>
      <c r="I26" s="221" t="n">
        <f aca="false">IF(H26=0,0,I25-L25)</f>
        <v>13504896.983991</v>
      </c>
      <c r="J26" s="221" t="n">
        <f aca="false">IF(H26=0,0,$G$17*12)</f>
        <v>2141331.07443153</v>
      </c>
      <c r="K26" s="221" t="n">
        <f aca="false">IF(H26=0,0,(VLOOKUP(H26*12,$O$23:$Q$623,2,0)-VLOOKUP(H25*12,$O$23:$Q$623,2,0)))</f>
        <v>381074.315969163</v>
      </c>
      <c r="L26" s="221" t="n">
        <f aca="false">IF(H26=0,0,(VLOOKUP(H26*12,$O$23:$Q$623,3,0)-VLOOKUP(H25*12,$O$23:$Q$623,3,0)))</f>
        <v>1760256.75846236</v>
      </c>
      <c r="O26" s="196" t="n">
        <f aca="false">B26</f>
        <v>4</v>
      </c>
      <c r="P26" s="222" t="n">
        <f aca="false">IF(O26=0,0,SUM($E$23:E26))</f>
        <v>182813.027984239</v>
      </c>
      <c r="Q26" s="222" t="n">
        <f aca="false">IF(O26=0,0,SUM($F$23:F26))</f>
        <v>530963.99682627</v>
      </c>
    </row>
    <row r="27" s="195" customFormat="true" ht="12.75" hidden="false" customHeight="false" outlineLevel="0" collapsed="false">
      <c r="A27" s="193"/>
      <c r="B27" s="219" t="n">
        <f aca="false">IF(OR(B26=$G$15*12,B26=0),0,B26+1)</f>
        <v>5</v>
      </c>
      <c r="C27" s="220" t="n">
        <f aca="false">IF(B27=0,0,C26-F26)</f>
        <v>17949036.0031737</v>
      </c>
      <c r="D27" s="220" t="n">
        <f aca="false">IF(B27=0,0,$G$17)</f>
        <v>178444.256202627</v>
      </c>
      <c r="E27" s="220" t="n">
        <f aca="false">IF(B27=0,0,C27*$G$19/100)</f>
        <v>44872.5900079343</v>
      </c>
      <c r="F27" s="220" t="n">
        <f aca="false">IF(B27=0,0,D27-E27)</f>
        <v>133571.666194693</v>
      </c>
      <c r="G27" s="193"/>
      <c r="H27" s="219" t="n">
        <f aca="false">IF(OR(H26=$G$15,H26=0),0,H26+1)</f>
        <v>5</v>
      </c>
      <c r="I27" s="221" t="n">
        <f aca="false">IF(H27=0,0,I26-L26)</f>
        <v>11744640.2255286</v>
      </c>
      <c r="J27" s="221" t="n">
        <f aca="false">IF(H27=0,0,$G$17*12)</f>
        <v>2141331.07443153</v>
      </c>
      <c r="K27" s="221" t="n">
        <f aca="false">IF(H27=0,0,(VLOOKUP(H27*12,$O$23:$Q$623,2,0)-VLOOKUP(H26*12,$O$23:$Q$623,2,0)))</f>
        <v>327534.422247061</v>
      </c>
      <c r="L27" s="221" t="n">
        <f aca="false">IF(H27=0,0,(VLOOKUP(H27*12,$O$23:$Q$623,3,0)-VLOOKUP(H26*12,$O$23:$Q$623,3,0)))</f>
        <v>1813796.65218447</v>
      </c>
      <c r="O27" s="196" t="n">
        <f aca="false">B27</f>
        <v>5</v>
      </c>
      <c r="P27" s="222" t="n">
        <f aca="false">IF(O27=0,0,SUM($E$23:E27))</f>
        <v>227685.617992173</v>
      </c>
      <c r="Q27" s="222" t="n">
        <f aca="false">IF(O27=0,0,SUM($F$23:F27))</f>
        <v>664535.663020962</v>
      </c>
    </row>
    <row r="28" s="195" customFormat="true" ht="12.75" hidden="false" customHeight="false" outlineLevel="0" collapsed="false">
      <c r="A28" s="193"/>
      <c r="B28" s="219" t="n">
        <f aca="false">IF(OR(B27=$G$15*12,B27=0),0,B27+1)</f>
        <v>6</v>
      </c>
      <c r="C28" s="220" t="n">
        <f aca="false">IF(B28=0,0,C27-F27)</f>
        <v>17815464.336979</v>
      </c>
      <c r="D28" s="220" t="n">
        <f aca="false">IF(B28=0,0,$G$17)</f>
        <v>178444.256202627</v>
      </c>
      <c r="E28" s="220" t="n">
        <f aca="false">IF(B28=0,0,C28*$G$19/100)</f>
        <v>44538.6608424476</v>
      </c>
      <c r="F28" s="220" t="n">
        <f aca="false">IF(B28=0,0,D28-E28)</f>
        <v>133905.59536018</v>
      </c>
      <c r="G28" s="193"/>
      <c r="H28" s="219" t="n">
        <f aca="false">IF(OR(H27=$G$15,H27=0),0,H27+1)</f>
        <v>6</v>
      </c>
      <c r="I28" s="221" t="n">
        <f aca="false">IF(H28=0,0,I27-L27)</f>
        <v>9930843.57334413</v>
      </c>
      <c r="J28" s="221" t="n">
        <f aca="false">IF(H28=0,0,$G$17*12)</f>
        <v>2141331.07443153</v>
      </c>
      <c r="K28" s="221" t="n">
        <f aca="false">IF(H28=0,0,(VLOOKUP(H28*12,$O$23:$Q$623,2,0)-VLOOKUP(H27*12,$O$23:$Q$623,2,0)))</f>
        <v>272366.061424355</v>
      </c>
      <c r="L28" s="221" t="n">
        <f aca="false">IF(H28=0,0,(VLOOKUP(H28*12,$O$23:$Q$623,3,0)-VLOOKUP(H27*12,$O$23:$Q$623,3,0)))</f>
        <v>1868965.01300717</v>
      </c>
      <c r="O28" s="196" t="n">
        <f aca="false">B28</f>
        <v>6</v>
      </c>
      <c r="P28" s="222" t="n">
        <f aca="false">IF(O28=0,0,SUM($E$23:E28))</f>
        <v>272224.278834621</v>
      </c>
      <c r="Q28" s="222" t="n">
        <f aca="false">IF(O28=0,0,SUM($F$23:F28))</f>
        <v>798441.258381142</v>
      </c>
    </row>
    <row r="29" s="195" customFormat="true" ht="12.75" hidden="false" customHeight="false" outlineLevel="0" collapsed="false">
      <c r="A29" s="193"/>
      <c r="B29" s="219" t="n">
        <f aca="false">IF(OR(B28=$G$15*12,B28=0),0,B28+1)</f>
        <v>7</v>
      </c>
      <c r="C29" s="220" t="n">
        <f aca="false">IF(B29=0,0,C28-F28)</f>
        <v>17681558.7416189</v>
      </c>
      <c r="D29" s="220" t="n">
        <f aca="false">IF(B29=0,0,$G$17)</f>
        <v>178444.256202627</v>
      </c>
      <c r="E29" s="220" t="n">
        <f aca="false">IF(B29=0,0,C29*$G$19/100)</f>
        <v>44203.8968540472</v>
      </c>
      <c r="F29" s="220" t="n">
        <f aca="false">IF(B29=0,0,D29-E29)</f>
        <v>134240.35934858</v>
      </c>
      <c r="G29" s="193"/>
      <c r="H29" s="219" t="n">
        <f aca="false">IF(OR(H28=$G$15,H28=0),0,H28+1)</f>
        <v>7</v>
      </c>
      <c r="I29" s="221" t="n">
        <f aca="false">IF(H29=0,0,I28-L28)</f>
        <v>8061878.56033696</v>
      </c>
      <c r="J29" s="221" t="n">
        <f aca="false">IF(H29=0,0,$G$17*12)</f>
        <v>2141331.07443153</v>
      </c>
      <c r="K29" s="221" t="n">
        <f aca="false">IF(H29=0,0,(VLOOKUP(H29*12,$O$23:$Q$623,2,0)-VLOOKUP(H28*12,$O$23:$Q$623,2,0)))</f>
        <v>215519.702115876</v>
      </c>
      <c r="L29" s="221" t="n">
        <f aca="false">IF(H29=0,0,(VLOOKUP(H29*12,$O$23:$Q$623,3,0)-VLOOKUP(H28*12,$O$23:$Q$623,3,0)))</f>
        <v>1925811.37231565</v>
      </c>
      <c r="O29" s="196" t="n">
        <f aca="false">B29</f>
        <v>7</v>
      </c>
      <c r="P29" s="222" t="n">
        <f aca="false">IF(O29=0,0,SUM($E$23:E29))</f>
        <v>316428.175688668</v>
      </c>
      <c r="Q29" s="222" t="n">
        <f aca="false">IF(O29=0,0,SUM($F$23:F29))</f>
        <v>932681.617729722</v>
      </c>
    </row>
    <row r="30" s="195" customFormat="true" ht="12.75" hidden="false" customHeight="false" outlineLevel="0" collapsed="false">
      <c r="A30" s="193"/>
      <c r="B30" s="219" t="n">
        <f aca="false">IF(OR(B29=$G$15*12,B29=0),0,B29+1)</f>
        <v>8</v>
      </c>
      <c r="C30" s="220" t="n">
        <f aca="false">IF(B30=0,0,C29-F29)</f>
        <v>17547318.3822703</v>
      </c>
      <c r="D30" s="220" t="n">
        <f aca="false">IF(B30=0,0,$G$17)</f>
        <v>178444.256202627</v>
      </c>
      <c r="E30" s="220" t="n">
        <f aca="false">IF(B30=0,0,C30*$G$19/100)</f>
        <v>43868.2959556757</v>
      </c>
      <c r="F30" s="220" t="n">
        <f aca="false">IF(B30=0,0,D30-E30)</f>
        <v>134575.960246951</v>
      </c>
      <c r="G30" s="193"/>
      <c r="H30" s="219" t="n">
        <f aca="false">IF(OR(H29=$G$15,H29=0),0,H29+1)</f>
        <v>8</v>
      </c>
      <c r="I30" s="221" t="n">
        <f aca="false">IF(H30=0,0,I29-L29)</f>
        <v>6136067.18802131</v>
      </c>
      <c r="J30" s="221" t="n">
        <f aca="false">IF(H30=0,0,$G$17*12)</f>
        <v>2141331.07443153</v>
      </c>
      <c r="K30" s="221" t="n">
        <f aca="false">IF(H30=0,0,(VLOOKUP(H30*12,$O$23:$Q$623,2,0)-VLOOKUP(H29*12,$O$23:$Q$623,2,0)))</f>
        <v>156944.30639198</v>
      </c>
      <c r="L30" s="221" t="n">
        <f aca="false">IF(H30=0,0,(VLOOKUP(H30*12,$O$23:$Q$623,3,0)-VLOOKUP(H29*12,$O$23:$Q$623,3,0)))</f>
        <v>1984386.76803955</v>
      </c>
      <c r="O30" s="196" t="n">
        <f aca="false">B30</f>
        <v>8</v>
      </c>
      <c r="P30" s="222" t="n">
        <f aca="false">IF(O30=0,0,SUM($E$23:E30))</f>
        <v>360296.471644344</v>
      </c>
      <c r="Q30" s="222" t="n">
        <f aca="false">IF(O30=0,0,SUM($F$23:F30))</f>
        <v>1067257.57797667</v>
      </c>
    </row>
    <row r="31" s="195" customFormat="true" ht="12.75" hidden="false" customHeight="false" outlineLevel="0" collapsed="false">
      <c r="A31" s="193"/>
      <c r="B31" s="219" t="n">
        <f aca="false">IF(OR(B30=$G$15*12,B30=0),0,B30+1)</f>
        <v>9</v>
      </c>
      <c r="C31" s="220" t="n">
        <f aca="false">IF(B31=0,0,C30-F30)</f>
        <v>17412742.4220233</v>
      </c>
      <c r="D31" s="220" t="n">
        <f aca="false">IF(B31=0,0,$G$17)</f>
        <v>178444.256202627</v>
      </c>
      <c r="E31" s="220" t="n">
        <f aca="false">IF(B31=0,0,C31*$G$19/100)</f>
        <v>43531.8560550583</v>
      </c>
      <c r="F31" s="220" t="n">
        <f aca="false">IF(B31=0,0,D31-E31)</f>
        <v>134912.400147569</v>
      </c>
      <c r="G31" s="193"/>
      <c r="H31" s="219" t="n">
        <f aca="false">IF(OR(H30=$G$15,H30=0),0,H30+1)</f>
        <v>9</v>
      </c>
      <c r="I31" s="221" t="n">
        <f aca="false">IF(H31=0,0,I30-L30)</f>
        <v>4151680.41998176</v>
      </c>
      <c r="J31" s="221" t="n">
        <f aca="false">IF(H31=0,0,$G$17*12)</f>
        <v>2141331.07443153</v>
      </c>
      <c r="K31" s="221" t="n">
        <f aca="false">IF(H31=0,0,(VLOOKUP(H31*12,$O$23:$Q$623,2,0)-VLOOKUP(H30*12,$O$23:$Q$623,2,0)))</f>
        <v>96587.2839555559</v>
      </c>
      <c r="L31" s="221" t="n">
        <f aca="false">IF(H31=0,0,(VLOOKUP(H31*12,$O$23:$Q$623,3,0)-VLOOKUP(H30*12,$O$23:$Q$623,3,0)))</f>
        <v>2044743.79047597</v>
      </c>
      <c r="O31" s="196" t="n">
        <f aca="false">B31</f>
        <v>9</v>
      </c>
      <c r="P31" s="222" t="n">
        <f aca="false">IF(O31=0,0,SUM($E$23:E31))</f>
        <v>403828.327699402</v>
      </c>
      <c r="Q31" s="222" t="n">
        <f aca="false">IF(O31=0,0,SUM($F$23:F31))</f>
        <v>1202169.97812424</v>
      </c>
    </row>
    <row r="32" s="195" customFormat="true" ht="12.75" hidden="false" customHeight="false" outlineLevel="0" collapsed="false">
      <c r="A32" s="193"/>
      <c r="B32" s="219" t="n">
        <f aca="false">IF(OR(B31=$G$15*12,B31=0),0,B31+1)</f>
        <v>10</v>
      </c>
      <c r="C32" s="220" t="n">
        <f aca="false">IF(B32=0,0,C31-F31)</f>
        <v>17277830.0218758</v>
      </c>
      <c r="D32" s="220" t="n">
        <f aca="false">IF(B32=0,0,$G$17)</f>
        <v>178444.256202627</v>
      </c>
      <c r="E32" s="220" t="n">
        <f aca="false">IF(B32=0,0,C32*$G$19/100)</f>
        <v>43194.5750546894</v>
      </c>
      <c r="F32" s="220" t="n">
        <f aca="false">IF(B32=0,0,D32-E32)</f>
        <v>135249.681147938</v>
      </c>
      <c r="G32" s="193"/>
      <c r="H32" s="219" t="n">
        <f aca="false">IF(OR(H31=$G$15,H31=0),0,H31+1)</f>
        <v>10</v>
      </c>
      <c r="I32" s="221" t="n">
        <f aca="false">IF(H32=0,0,I31-L31)</f>
        <v>2106936.62950579</v>
      </c>
      <c r="J32" s="221" t="n">
        <f aca="false">IF(H32=0,0,$G$17*12)</f>
        <v>2141331.07443153</v>
      </c>
      <c r="K32" s="221" t="n">
        <f aca="false">IF(H32=0,0,(VLOOKUP(H32*12,$O$23:$Q$623,2,0)-VLOOKUP(H31*12,$O$23:$Q$623,2,0)))</f>
        <v>34394.444925277</v>
      </c>
      <c r="L32" s="221" t="n">
        <f aca="false">IF(H32=0,0,(VLOOKUP(H32*12,$O$23:$Q$623,3,0)-VLOOKUP(H31*12,$O$23:$Q$623,3,0)))</f>
        <v>2106936.62950624</v>
      </c>
      <c r="O32" s="196" t="n">
        <f aca="false">B32</f>
        <v>10</v>
      </c>
      <c r="P32" s="222" t="n">
        <f aca="false">IF(O32=0,0,SUM($E$23:E32))</f>
        <v>447022.902754092</v>
      </c>
      <c r="Q32" s="222" t="n">
        <f aca="false">IF(O32=0,0,SUM($F$23:F32))</f>
        <v>1337419.65927218</v>
      </c>
    </row>
    <row r="33" s="195" customFormat="true" ht="12.75" hidden="false" customHeight="false" outlineLevel="0" collapsed="false">
      <c r="A33" s="193"/>
      <c r="B33" s="219" t="n">
        <f aca="false">IF(OR(B32=$G$15*12,B32=0),0,B32+1)</f>
        <v>11</v>
      </c>
      <c r="C33" s="220" t="n">
        <f aca="false">IF(B33=0,0,C32-F32)</f>
        <v>17142580.3407278</v>
      </c>
      <c r="D33" s="220" t="n">
        <f aca="false">IF(B33=0,0,$G$17)</f>
        <v>178444.256202627</v>
      </c>
      <c r="E33" s="220" t="n">
        <f aca="false">IF(B33=0,0,C33*$G$19/100)</f>
        <v>42856.4508518196</v>
      </c>
      <c r="F33" s="220" t="n">
        <f aca="false">IF(B33=0,0,D33-E33)</f>
        <v>135587.805350808</v>
      </c>
      <c r="G33" s="193"/>
      <c r="H33" s="219" t="n">
        <f aca="false">IF(OR(H32=$G$15,H32=0),0,H32+1)</f>
        <v>0</v>
      </c>
      <c r="I33" s="221" t="n">
        <f aca="false">IF(H33=0,0,I32-L32)</f>
        <v>0</v>
      </c>
      <c r="J33" s="221" t="n">
        <f aca="false">IF(H33=0,0,$G$17*12)</f>
        <v>0</v>
      </c>
      <c r="K33" s="221" t="n">
        <f aca="false">IF(H33=0,0,(VLOOKUP(H33*12,$O$23:$Q$623,2,0)-VLOOKUP(H32*12,$O$23:$Q$623,2,0)))</f>
        <v>0</v>
      </c>
      <c r="L33" s="221" t="n">
        <f aca="false">IF(H33=0,0,(VLOOKUP(H33*12,$O$23:$Q$623,3,0)-VLOOKUP(H32*12,$O$23:$Q$623,3,0)))</f>
        <v>0</v>
      </c>
      <c r="O33" s="196" t="n">
        <f aca="false">B33</f>
        <v>11</v>
      </c>
      <c r="P33" s="222" t="n">
        <f aca="false">IF(O33=0,0,SUM($E$23:E33))</f>
        <v>489879.353605911</v>
      </c>
      <c r="Q33" s="222" t="n">
        <f aca="false">IF(O33=0,0,SUM($F$23:F33))</f>
        <v>1473007.46462299</v>
      </c>
    </row>
    <row r="34" s="195" customFormat="true" ht="12.75" hidden="false" customHeight="false" outlineLevel="0" collapsed="false">
      <c r="A34" s="193"/>
      <c r="B34" s="219" t="n">
        <f aca="false">IF(OR(B33=$G$15*12,B33=0),0,B33+1)</f>
        <v>12</v>
      </c>
      <c r="C34" s="220" t="n">
        <f aca="false">IF(B34=0,0,C33-F33)</f>
        <v>17006992.535377</v>
      </c>
      <c r="D34" s="220" t="n">
        <f aca="false">IF(B34=0,0,$G$17)</f>
        <v>178444.256202627</v>
      </c>
      <c r="E34" s="220" t="n">
        <f aca="false">IF(B34=0,0,C34*$G$19/100)</f>
        <v>42517.4813384425</v>
      </c>
      <c r="F34" s="220" t="n">
        <f aca="false">IF(B34=0,0,D34-E34)</f>
        <v>135926.774864185</v>
      </c>
      <c r="G34" s="193"/>
      <c r="H34" s="219" t="n">
        <f aca="false">IF(OR(H33=$G$15,H33=0),0,H33+1)</f>
        <v>0</v>
      </c>
      <c r="I34" s="221" t="n">
        <f aca="false">IF(H34=0,0,I33-L33)</f>
        <v>0</v>
      </c>
      <c r="J34" s="221" t="n">
        <f aca="false">IF(H34=0,0,$G$17*12)</f>
        <v>0</v>
      </c>
      <c r="K34" s="221" t="n">
        <f aca="false">IF(H34=0,0,(VLOOKUP(H34*12,$O$23:$Q$623,2,0)-VLOOKUP(H33*12,$O$23:$Q$623,2,0)))</f>
        <v>0</v>
      </c>
      <c r="L34" s="221" t="n">
        <f aca="false">IF(H34=0,0,(VLOOKUP(H34*12,$O$23:$Q$623,3,0)-VLOOKUP(H33*12,$O$23:$Q$623,3,0)))</f>
        <v>0</v>
      </c>
      <c r="O34" s="196" t="n">
        <f aca="false">B34</f>
        <v>12</v>
      </c>
      <c r="P34" s="222" t="n">
        <f aca="false">IF(O34=0,0,SUM($E$23:E34))</f>
        <v>532396.834944354</v>
      </c>
      <c r="Q34" s="222" t="n">
        <f aca="false">IF(O34=0,0,SUM($F$23:F34))</f>
        <v>1608934.23948717</v>
      </c>
    </row>
    <row r="35" s="195" customFormat="true" ht="12.75" hidden="false" customHeight="false" outlineLevel="0" collapsed="false">
      <c r="A35" s="193"/>
      <c r="B35" s="219" t="n">
        <f aca="false">IF(OR(B34=$G$15*12,B34=0),0,B34+1)</f>
        <v>13</v>
      </c>
      <c r="C35" s="220" t="n">
        <f aca="false">IF(B35=0,0,C34-F34)</f>
        <v>16871065.7605128</v>
      </c>
      <c r="D35" s="220" t="n">
        <f aca="false">IF(B35=0,0,$G$17)</f>
        <v>178444.256202627</v>
      </c>
      <c r="E35" s="220" t="n">
        <f aca="false">IF(B35=0,0,C35*$G$19/100)</f>
        <v>42177.6644012821</v>
      </c>
      <c r="F35" s="220" t="n">
        <f aca="false">IF(B35=0,0,D35-E35)</f>
        <v>136266.591801345</v>
      </c>
      <c r="G35" s="193"/>
      <c r="H35" s="219" t="n">
        <f aca="false">IF(OR(H34=$G$15,H34=0),0,H34+1)</f>
        <v>0</v>
      </c>
      <c r="I35" s="221" t="n">
        <f aca="false">IF(H35=0,0,I34-L34)</f>
        <v>0</v>
      </c>
      <c r="J35" s="221" t="n">
        <f aca="false">IF(H35=0,0,$G$17*12)</f>
        <v>0</v>
      </c>
      <c r="K35" s="221" t="n">
        <f aca="false">IF(H35=0,0,(VLOOKUP(H35*12,$O$23:$Q$623,2,0)-VLOOKUP(H34*12,$O$23:$Q$623,2,0)))</f>
        <v>0</v>
      </c>
      <c r="L35" s="221" t="n">
        <f aca="false">IF(H35=0,0,(VLOOKUP(H35*12,$O$23:$Q$623,3,0)-VLOOKUP(H34*12,$O$23:$Q$623,3,0)))</f>
        <v>0</v>
      </c>
      <c r="O35" s="196" t="n">
        <f aca="false">B35</f>
        <v>13</v>
      </c>
      <c r="P35" s="222" t="n">
        <f aca="false">IF(O35=0,0,SUM($E$23:E35))</f>
        <v>574574.499345636</v>
      </c>
      <c r="Q35" s="222" t="n">
        <f aca="false">IF(O35=0,0,SUM($F$23:F35))</f>
        <v>1745200.83128852</v>
      </c>
    </row>
    <row r="36" s="195" customFormat="true" ht="12.75" hidden="false" customHeight="false" outlineLevel="0" collapsed="false">
      <c r="A36" s="193"/>
      <c r="B36" s="219" t="n">
        <f aca="false">IF(OR(B35=$G$15*12,B35=0),0,B35+1)</f>
        <v>14</v>
      </c>
      <c r="C36" s="220" t="n">
        <f aca="false">IF(B36=0,0,C35-F35)</f>
        <v>16734799.1687115</v>
      </c>
      <c r="D36" s="220" t="n">
        <f aca="false">IF(B36=0,0,$G$17)</f>
        <v>178444.256202627</v>
      </c>
      <c r="E36" s="220" t="n">
        <f aca="false">IF(B36=0,0,C36*$G$19/100)</f>
        <v>41836.9979217787</v>
      </c>
      <c r="F36" s="220" t="n">
        <f aca="false">IF(B36=0,0,D36-E36)</f>
        <v>136607.258280848</v>
      </c>
      <c r="G36" s="193"/>
      <c r="H36" s="219" t="n">
        <f aca="false">IF(OR(H35=$G$15,H35=0),0,H35+1)</f>
        <v>0</v>
      </c>
      <c r="I36" s="221" t="n">
        <f aca="false">IF(H36=0,0,I35-L35)</f>
        <v>0</v>
      </c>
      <c r="J36" s="221" t="n">
        <f aca="false">IF(H36=0,0,$G$17*12)</f>
        <v>0</v>
      </c>
      <c r="K36" s="221" t="n">
        <f aca="false">IF(H36=0,0,(VLOOKUP(H36*12,$O$23:$Q$623,2,0)-VLOOKUP(H35*12,$O$23:$Q$623,2,0)))</f>
        <v>0</v>
      </c>
      <c r="L36" s="221" t="n">
        <f aca="false">IF(H36=0,0,(VLOOKUP(H36*12,$O$23:$Q$623,3,0)-VLOOKUP(H35*12,$O$23:$Q$623,3,0)))</f>
        <v>0</v>
      </c>
      <c r="O36" s="196" t="n">
        <f aca="false">B36</f>
        <v>14</v>
      </c>
      <c r="P36" s="222" t="n">
        <f aca="false">IF(O36=0,0,SUM($E$23:E36))</f>
        <v>616411.497267414</v>
      </c>
      <c r="Q36" s="222" t="n">
        <f aca="false">IF(O36=0,0,SUM($F$23:F36))</f>
        <v>1881808.08956937</v>
      </c>
    </row>
    <row r="37" s="195" customFormat="true" ht="12.75" hidden="false" customHeight="false" outlineLevel="0" collapsed="false">
      <c r="A37" s="193"/>
      <c r="B37" s="219" t="n">
        <f aca="false">IF(OR(B36=$G$15*12,B36=0),0,B36+1)</f>
        <v>15</v>
      </c>
      <c r="C37" s="220" t="n">
        <f aca="false">IF(B37=0,0,C36-F36)</f>
        <v>16598191.9104306</v>
      </c>
      <c r="D37" s="220" t="n">
        <f aca="false">IF(B37=0,0,$G$17)</f>
        <v>178444.256202627</v>
      </c>
      <c r="E37" s="220" t="n">
        <f aca="false">IF(B37=0,0,C37*$G$19/100)</f>
        <v>41495.4797760766</v>
      </c>
      <c r="F37" s="220" t="n">
        <f aca="false">IF(B37=0,0,D37-E37)</f>
        <v>136948.776426551</v>
      </c>
      <c r="G37" s="193"/>
      <c r="H37" s="219" t="n">
        <f aca="false">IF(OR(H36=$G$15,H36=0),0,H36+1)</f>
        <v>0</v>
      </c>
      <c r="I37" s="221" t="n">
        <f aca="false">IF(H37=0,0,I36-L36)</f>
        <v>0</v>
      </c>
      <c r="J37" s="221" t="n">
        <f aca="false">IF(H37=0,0,$G$17*12)</f>
        <v>0</v>
      </c>
      <c r="K37" s="221" t="n">
        <f aca="false">IF(H37=0,0,(VLOOKUP(H37*12,$O$23:$Q$623,2,0)-VLOOKUP(H36*12,$O$23:$Q$623,2,0)))</f>
        <v>0</v>
      </c>
      <c r="L37" s="221" t="n">
        <f aca="false">IF(H37=0,0,(VLOOKUP(H37*12,$O$23:$Q$623,3,0)-VLOOKUP(H36*12,$O$23:$Q$623,3,0)))</f>
        <v>0</v>
      </c>
      <c r="O37" s="196" t="n">
        <f aca="false">B37</f>
        <v>15</v>
      </c>
      <c r="P37" s="222" t="n">
        <f aca="false">IF(O37=0,0,SUM($E$23:E37))</f>
        <v>657906.977043491</v>
      </c>
      <c r="Q37" s="222" t="n">
        <f aca="false">IF(O37=0,0,SUM($F$23:F37))</f>
        <v>2018756.86599592</v>
      </c>
    </row>
    <row r="38" s="195" customFormat="true" ht="12.75" hidden="false" customHeight="false" outlineLevel="0" collapsed="false">
      <c r="A38" s="193"/>
      <c r="B38" s="219" t="n">
        <f aca="false">IF(OR(B37=$G$15*12,B37=0),0,B37+1)</f>
        <v>16</v>
      </c>
      <c r="C38" s="220" t="n">
        <f aca="false">IF(B38=0,0,C37-F37)</f>
        <v>16461243.1340041</v>
      </c>
      <c r="D38" s="220" t="n">
        <f aca="false">IF(B38=0,0,$G$17)</f>
        <v>178444.256202627</v>
      </c>
      <c r="E38" s="220" t="n">
        <f aca="false">IF(B38=0,0,C38*$G$19/100)</f>
        <v>41153.1078350102</v>
      </c>
      <c r="F38" s="220" t="n">
        <f aca="false">IF(B38=0,0,D38-E38)</f>
        <v>137291.148367617</v>
      </c>
      <c r="G38" s="193"/>
      <c r="H38" s="219" t="n">
        <f aca="false">IF(OR(H37=$G$15,H37=0),0,H37+1)</f>
        <v>0</v>
      </c>
      <c r="I38" s="221" t="n">
        <f aca="false">IF(H38=0,0,I37-L37)</f>
        <v>0</v>
      </c>
      <c r="J38" s="221" t="n">
        <f aca="false">IF(H38=0,0,$G$17*12)</f>
        <v>0</v>
      </c>
      <c r="K38" s="221" t="n">
        <f aca="false">IF(H38=0,0,(VLOOKUP(H38*12,$O$23:$Q$623,2,0)-VLOOKUP(H37*12,$O$23:$Q$623,2,0)))</f>
        <v>0</v>
      </c>
      <c r="L38" s="221" t="n">
        <f aca="false">IF(H38=0,0,(VLOOKUP(H38*12,$O$23:$Q$623,3,0)-VLOOKUP(H37*12,$O$23:$Q$623,3,0)))</f>
        <v>0</v>
      </c>
      <c r="O38" s="196" t="n">
        <f aca="false">B38</f>
        <v>16</v>
      </c>
      <c r="P38" s="222" t="n">
        <f aca="false">IF(O38=0,0,SUM($E$23:E38))</f>
        <v>699060.084878501</v>
      </c>
      <c r="Q38" s="222" t="n">
        <f aca="false">IF(O38=0,0,SUM($F$23:F38))</f>
        <v>2156048.01436353</v>
      </c>
    </row>
    <row r="39" s="195" customFormat="true" ht="12.75" hidden="false" customHeight="false" outlineLevel="0" collapsed="false">
      <c r="A39" s="193"/>
      <c r="B39" s="219" t="n">
        <f aca="false">IF(OR(B38=$G$15*12,B38=0),0,B38+1)</f>
        <v>17</v>
      </c>
      <c r="C39" s="220" t="n">
        <f aca="false">IF(B39=0,0,C38-F38)</f>
        <v>16323951.9856365</v>
      </c>
      <c r="D39" s="220" t="n">
        <f aca="false">IF(B39=0,0,$G$17)</f>
        <v>178444.256202627</v>
      </c>
      <c r="E39" s="220" t="n">
        <f aca="false">IF(B39=0,0,C39*$G$19/100)</f>
        <v>40809.8799640912</v>
      </c>
      <c r="F39" s="220" t="n">
        <f aca="false">IF(B39=0,0,D39-E39)</f>
        <v>137634.376238536</v>
      </c>
      <c r="G39" s="193"/>
      <c r="H39" s="219" t="n">
        <f aca="false">IF(OR(H38=$G$15,H38=0),0,H38+1)</f>
        <v>0</v>
      </c>
      <c r="I39" s="221" t="n">
        <f aca="false">IF(H39=0,0,I38-L38)</f>
        <v>0</v>
      </c>
      <c r="J39" s="221" t="n">
        <f aca="false">IF(H39=0,0,$G$17*12)</f>
        <v>0</v>
      </c>
      <c r="K39" s="221" t="n">
        <f aca="false">IF(H39=0,0,(VLOOKUP(H39*12,$O$23:$Q$623,2,0)-VLOOKUP(H38*12,$O$23:$Q$623,2,0)))</f>
        <v>0</v>
      </c>
      <c r="L39" s="221" t="n">
        <f aca="false">IF(H39=0,0,(VLOOKUP(H39*12,$O$23:$Q$623,3,0)-VLOOKUP(H38*12,$O$23:$Q$623,3,0)))</f>
        <v>0</v>
      </c>
      <c r="O39" s="196" t="n">
        <f aca="false">B39</f>
        <v>17</v>
      </c>
      <c r="P39" s="222" t="n">
        <f aca="false">IF(O39=0,0,SUM($E$23:E39))</f>
        <v>739869.964842592</v>
      </c>
      <c r="Q39" s="222" t="n">
        <f aca="false">IF(O39=0,0,SUM($F$23:F39))</f>
        <v>2293682.39060207</v>
      </c>
    </row>
    <row r="40" s="195" customFormat="true" ht="12.75" hidden="false" customHeight="false" outlineLevel="0" collapsed="false">
      <c r="A40" s="193"/>
      <c r="B40" s="219" t="n">
        <f aca="false">IF(OR(B39=$G$15*12,B39=0),0,B39+1)</f>
        <v>18</v>
      </c>
      <c r="C40" s="220" t="n">
        <f aca="false">IF(B40=0,0,C39-F39)</f>
        <v>16186317.6093979</v>
      </c>
      <c r="D40" s="220" t="n">
        <f aca="false">IF(B40=0,0,$G$17)</f>
        <v>178444.256202627</v>
      </c>
      <c r="E40" s="220" t="n">
        <f aca="false">IF(B40=0,0,C40*$G$19/100)</f>
        <v>40465.7940234948</v>
      </c>
      <c r="F40" s="220" t="n">
        <f aca="false">IF(B40=0,0,D40-E40)</f>
        <v>137978.462179132</v>
      </c>
      <c r="G40" s="193"/>
      <c r="H40" s="219" t="n">
        <f aca="false">IF(OR(H39=$G$15,H39=0),0,H39+1)</f>
        <v>0</v>
      </c>
      <c r="I40" s="221" t="n">
        <f aca="false">IF(H40=0,0,I39-L39)</f>
        <v>0</v>
      </c>
      <c r="J40" s="221" t="n">
        <f aca="false">IF(H40=0,0,$G$17*12)</f>
        <v>0</v>
      </c>
      <c r="K40" s="221" t="n">
        <f aca="false">IF(H40=0,0,(VLOOKUP(H40*12,$O$23:$Q$623,2,0)-VLOOKUP(H39*12,$O$23:$Q$623,2,0)))</f>
        <v>0</v>
      </c>
      <c r="L40" s="221" t="n">
        <f aca="false">IF(H40=0,0,(VLOOKUP(H40*12,$O$23:$Q$623,3,0)-VLOOKUP(H39*12,$O$23:$Q$623,3,0)))</f>
        <v>0</v>
      </c>
      <c r="O40" s="196" t="n">
        <f aca="false">B40</f>
        <v>18</v>
      </c>
      <c r="P40" s="222" t="n">
        <f aca="false">IF(O40=0,0,SUM($E$23:E40))</f>
        <v>780335.758866087</v>
      </c>
      <c r="Q40" s="222" t="n">
        <f aca="false">IF(O40=0,0,SUM($F$23:F40))</f>
        <v>2431660.8527812</v>
      </c>
    </row>
    <row r="41" s="195" customFormat="true" ht="12.75" hidden="false" customHeight="false" outlineLevel="0" collapsed="false">
      <c r="A41" s="193"/>
      <c r="B41" s="219" t="n">
        <f aca="false">IF(OR(B40=$G$15*12,B40=0),0,B40+1)</f>
        <v>19</v>
      </c>
      <c r="C41" s="220" t="n">
        <f aca="false">IF(B41=0,0,C40-F40)</f>
        <v>16048339.1472188</v>
      </c>
      <c r="D41" s="220" t="n">
        <f aca="false">IF(B41=0,0,$G$17)</f>
        <v>178444.256202627</v>
      </c>
      <c r="E41" s="220" t="n">
        <f aca="false">IF(B41=0,0,C41*$G$19/100)</f>
        <v>40120.847868047</v>
      </c>
      <c r="F41" s="220" t="n">
        <f aca="false">IF(B41=0,0,D41-E41)</f>
        <v>138323.40833458</v>
      </c>
      <c r="G41" s="193"/>
      <c r="H41" s="219" t="n">
        <f aca="false">IF(OR(H40=$G$15,H40=0),0,H40+1)</f>
        <v>0</v>
      </c>
      <c r="I41" s="221" t="n">
        <f aca="false">IF(H41=0,0,I40-L40)</f>
        <v>0</v>
      </c>
      <c r="J41" s="221" t="n">
        <f aca="false">IF(H41=0,0,$G$17*12)</f>
        <v>0</v>
      </c>
      <c r="K41" s="221" t="n">
        <f aca="false">IF(H41=0,0,(VLOOKUP(H41*12,$O$23:$Q$623,2,0)-VLOOKUP(H40*12,$O$23:$Q$623,2,0)))</f>
        <v>0</v>
      </c>
      <c r="L41" s="221" t="n">
        <f aca="false">IF(H41=0,0,(VLOOKUP(H41*12,$O$23:$Q$623,3,0)-VLOOKUP(H40*12,$O$23:$Q$623,3,0)))</f>
        <v>0</v>
      </c>
      <c r="O41" s="196" t="n">
        <f aca="false">B41</f>
        <v>19</v>
      </c>
      <c r="P41" s="222" t="n">
        <f aca="false">IF(O41=0,0,SUM($E$23:E41))</f>
        <v>820456.606734134</v>
      </c>
      <c r="Q41" s="222" t="n">
        <f aca="false">IF(O41=0,0,SUM($F$23:F41))</f>
        <v>2569984.26111578</v>
      </c>
    </row>
    <row r="42" s="195" customFormat="true" ht="12.75" hidden="false" customHeight="false" outlineLevel="0" collapsed="false">
      <c r="A42" s="193"/>
      <c r="B42" s="219" t="n">
        <f aca="false">IF(OR(B41=$G$15*12,B41=0),0,B41+1)</f>
        <v>20</v>
      </c>
      <c r="C42" s="220" t="n">
        <f aca="false">IF(B42=0,0,C41-F41)</f>
        <v>15910015.7388842</v>
      </c>
      <c r="D42" s="220" t="n">
        <f aca="false">IF(B42=0,0,$G$17)</f>
        <v>178444.256202627</v>
      </c>
      <c r="E42" s="220" t="n">
        <f aca="false">IF(B42=0,0,C42*$G$19/100)</f>
        <v>39775.0393472106</v>
      </c>
      <c r="F42" s="220" t="n">
        <f aca="false">IF(B42=0,0,D42-E42)</f>
        <v>138669.216855417</v>
      </c>
      <c r="G42" s="193"/>
      <c r="H42" s="219" t="n">
        <f aca="false">IF(OR(H41=$G$15,H41=0),0,H41+1)</f>
        <v>0</v>
      </c>
      <c r="I42" s="221" t="n">
        <f aca="false">IF(H42=0,0,I41-L41)</f>
        <v>0</v>
      </c>
      <c r="J42" s="221" t="n">
        <f aca="false">IF(H42=0,0,$G$17*12)</f>
        <v>0</v>
      </c>
      <c r="K42" s="221" t="n">
        <f aca="false">IF(H42=0,0,(VLOOKUP(H42*12,$O$23:$Q$623,2,0)-VLOOKUP(H41*12,$O$23:$Q$623,2,0)))</f>
        <v>0</v>
      </c>
      <c r="L42" s="221" t="n">
        <f aca="false">IF(H42=0,0,(VLOOKUP(H42*12,$O$23:$Q$623,3,0)-VLOOKUP(H41*12,$O$23:$Q$623,3,0)))</f>
        <v>0</v>
      </c>
      <c r="O42" s="196" t="n">
        <f aca="false">B42</f>
        <v>20</v>
      </c>
      <c r="P42" s="222" t="n">
        <f aca="false">IF(O42=0,0,SUM($E$23:E42))</f>
        <v>860231.646081345</v>
      </c>
      <c r="Q42" s="222" t="n">
        <f aca="false">IF(O42=0,0,SUM($F$23:F42))</f>
        <v>2708653.4779712</v>
      </c>
    </row>
    <row r="43" s="195" customFormat="true" ht="12.75" hidden="false" customHeight="false" outlineLevel="0" collapsed="false">
      <c r="A43" s="193"/>
      <c r="B43" s="219" t="n">
        <f aca="false">IF(OR(B42=$G$15*12,B42=0),0,B42+1)</f>
        <v>21</v>
      </c>
      <c r="C43" s="220" t="n">
        <f aca="false">IF(B43=0,0,C42-F42)</f>
        <v>15771346.5220288</v>
      </c>
      <c r="D43" s="220" t="n">
        <f aca="false">IF(B43=0,0,$G$17)</f>
        <v>178444.256202627</v>
      </c>
      <c r="E43" s="220" t="n">
        <f aca="false">IF(B43=0,0,C43*$G$19/100)</f>
        <v>39428.366305072</v>
      </c>
      <c r="F43" s="220" t="n">
        <f aca="false">IF(B43=0,0,D43-E43)</f>
        <v>139015.889897555</v>
      </c>
      <c r="G43" s="193"/>
      <c r="H43" s="219" t="n">
        <f aca="false">IF(OR(H42=$G$15,H42=0),0,H42+1)</f>
        <v>0</v>
      </c>
      <c r="I43" s="221" t="n">
        <f aca="false">IF(H43=0,0,I42-L42)</f>
        <v>0</v>
      </c>
      <c r="J43" s="221" t="n">
        <f aca="false">IF(H43=0,0,$G$17*12)</f>
        <v>0</v>
      </c>
      <c r="K43" s="221" t="n">
        <f aca="false">IF(H43=0,0,(VLOOKUP(H43*12,$O$23:$Q$623,2,0)-VLOOKUP(H42*12,$O$23:$Q$623,2,0)))</f>
        <v>0</v>
      </c>
      <c r="L43" s="221" t="n">
        <f aca="false">IF(H43=0,0,(VLOOKUP(H43*12,$O$23:$Q$623,3,0)-VLOOKUP(H42*12,$O$23:$Q$623,3,0)))</f>
        <v>0</v>
      </c>
      <c r="O43" s="196" t="n">
        <f aca="false">B43</f>
        <v>21</v>
      </c>
      <c r="P43" s="222" t="n">
        <f aca="false">IF(O43=0,0,SUM($E$23:E43))</f>
        <v>899660.012386417</v>
      </c>
      <c r="Q43" s="222" t="n">
        <f aca="false">IF(O43=0,0,SUM($F$23:F43))</f>
        <v>2847669.36786875</v>
      </c>
    </row>
    <row r="44" s="195" customFormat="true" ht="12.75" hidden="false" customHeight="false" outlineLevel="0" collapsed="false">
      <c r="A44" s="193"/>
      <c r="B44" s="219" t="n">
        <f aca="false">IF(OR(B43=$G$15*12,B43=0),0,B43+1)</f>
        <v>22</v>
      </c>
      <c r="C44" s="220" t="n">
        <f aca="false">IF(B44=0,0,C43-F43)</f>
        <v>15632330.6321313</v>
      </c>
      <c r="D44" s="220" t="n">
        <f aca="false">IF(B44=0,0,$G$17)</f>
        <v>178444.256202627</v>
      </c>
      <c r="E44" s="220" t="n">
        <f aca="false">IF(B44=0,0,C44*$G$19/100)</f>
        <v>39080.8265803281</v>
      </c>
      <c r="F44" s="220" t="n">
        <f aca="false">IF(B44=0,0,D44-E44)</f>
        <v>139363.429622299</v>
      </c>
      <c r="G44" s="193"/>
      <c r="H44" s="219" t="n">
        <f aca="false">IF(OR(H43=$G$15,H43=0),0,H43+1)</f>
        <v>0</v>
      </c>
      <c r="I44" s="221" t="n">
        <f aca="false">IF(H44=0,0,I43-L43)</f>
        <v>0</v>
      </c>
      <c r="J44" s="221" t="n">
        <f aca="false">IF(H44=0,0,$G$17*12)</f>
        <v>0</v>
      </c>
      <c r="K44" s="221" t="n">
        <f aca="false">IF(H44=0,0,(VLOOKUP(H44*12,$O$23:$Q$623,2,0)-VLOOKUP(H43*12,$O$23:$Q$623,2,0)))</f>
        <v>0</v>
      </c>
      <c r="L44" s="221" t="n">
        <f aca="false">IF(H44=0,0,(VLOOKUP(H44*12,$O$23:$Q$623,3,0)-VLOOKUP(H43*12,$O$23:$Q$623,3,0)))</f>
        <v>0</v>
      </c>
      <c r="O44" s="196" t="n">
        <f aca="false">B44</f>
        <v>22</v>
      </c>
      <c r="P44" s="222" t="n">
        <f aca="false">IF(O44=0,0,SUM($E$23:E44))</f>
        <v>938740.838966745</v>
      </c>
      <c r="Q44" s="222" t="n">
        <f aca="false">IF(O44=0,0,SUM($F$23:F44))</f>
        <v>2987032.79749105</v>
      </c>
    </row>
    <row r="45" s="195" customFormat="true" ht="12.75" hidden="false" customHeight="false" outlineLevel="0" collapsed="false">
      <c r="A45" s="193"/>
      <c r="B45" s="219" t="n">
        <f aca="false">IF(OR(B44=$G$15*12,B44=0),0,B44+1)</f>
        <v>23</v>
      </c>
      <c r="C45" s="220" t="n">
        <f aca="false">IF(B45=0,0,C44-F44)</f>
        <v>15492967.202509</v>
      </c>
      <c r="D45" s="220" t="n">
        <f aca="false">IF(B45=0,0,$G$17)</f>
        <v>178444.256202627</v>
      </c>
      <c r="E45" s="220" t="n">
        <f aca="false">IF(B45=0,0,C45*$G$19/100)</f>
        <v>38732.4180062724</v>
      </c>
      <c r="F45" s="220" t="n">
        <f aca="false">IF(B45=0,0,D45-E45)</f>
        <v>139711.838196355</v>
      </c>
      <c r="G45" s="193"/>
      <c r="H45" s="219" t="n">
        <f aca="false">IF(OR(H44=$G$15,H44=0),0,H44+1)</f>
        <v>0</v>
      </c>
      <c r="I45" s="221" t="n">
        <f aca="false">IF(H45=0,0,I44-L44)</f>
        <v>0</v>
      </c>
      <c r="J45" s="221" t="n">
        <f aca="false">IF(H45=0,0,$G$17*12)</f>
        <v>0</v>
      </c>
      <c r="K45" s="221" t="n">
        <f aca="false">IF(H45=0,0,(VLOOKUP(H45*12,$O$23:$Q$623,2,0)-VLOOKUP(H44*12,$O$23:$Q$623,2,0)))</f>
        <v>0</v>
      </c>
      <c r="L45" s="221" t="n">
        <f aca="false">IF(H45=0,0,(VLOOKUP(H45*12,$O$23:$Q$623,3,0)-VLOOKUP(H44*12,$O$23:$Q$623,3,0)))</f>
        <v>0</v>
      </c>
      <c r="O45" s="196" t="n">
        <f aca="false">B45</f>
        <v>23</v>
      </c>
      <c r="P45" s="222" t="n">
        <f aca="false">IF(O45=0,0,SUM($E$23:E45))</f>
        <v>977473.256973017</v>
      </c>
      <c r="Q45" s="222" t="n">
        <f aca="false">IF(O45=0,0,SUM($F$23:F45))</f>
        <v>3126744.63568741</v>
      </c>
    </row>
    <row r="46" s="195" customFormat="true" ht="12.75" hidden="false" customHeight="false" outlineLevel="0" collapsed="false">
      <c r="A46" s="193"/>
      <c r="B46" s="219" t="n">
        <f aca="false">IF(OR(B45=$G$15*12,B45=0),0,B45+1)</f>
        <v>24</v>
      </c>
      <c r="C46" s="220" t="n">
        <f aca="false">IF(B46=0,0,C45-F45)</f>
        <v>15353255.3643126</v>
      </c>
      <c r="D46" s="220" t="n">
        <f aca="false">IF(B46=0,0,$G$17)</f>
        <v>178444.256202627</v>
      </c>
      <c r="E46" s="220" t="n">
        <f aca="false">IF(B46=0,0,C46*$G$19/100)</f>
        <v>38383.1384107815</v>
      </c>
      <c r="F46" s="220" t="n">
        <f aca="false">IF(B46=0,0,D46-E46)</f>
        <v>140061.117791846</v>
      </c>
      <c r="G46" s="193"/>
      <c r="H46" s="219" t="n">
        <f aca="false">IF(OR(H45=$G$15,H45=0),0,H45+1)</f>
        <v>0</v>
      </c>
      <c r="I46" s="221" t="n">
        <f aca="false">IF(H46=0,0,I45-L45)</f>
        <v>0</v>
      </c>
      <c r="J46" s="221" t="n">
        <f aca="false">IF(H46=0,0,$G$17*12)</f>
        <v>0</v>
      </c>
      <c r="K46" s="221" t="n">
        <f aca="false">IF(H46=0,0,(VLOOKUP(H46*12,$O$23:$Q$623,2,0)-VLOOKUP(H45*12,$O$23:$Q$623,2,0)))</f>
        <v>0</v>
      </c>
      <c r="L46" s="221" t="n">
        <f aca="false">IF(H46=0,0,(VLOOKUP(H46*12,$O$23:$Q$623,3,0)-VLOOKUP(H45*12,$O$23:$Q$623,3,0)))</f>
        <v>0</v>
      </c>
      <c r="O46" s="196" t="n">
        <f aca="false">B46</f>
        <v>24</v>
      </c>
      <c r="P46" s="222" t="n">
        <f aca="false">IF(O46=0,0,SUM($E$23:E46))</f>
        <v>1015856.3953838</v>
      </c>
      <c r="Q46" s="222" t="n">
        <f aca="false">IF(O46=0,0,SUM($F$23:F46))</f>
        <v>3266805.75347925</v>
      </c>
    </row>
    <row r="47" s="195" customFormat="true" ht="12.75" hidden="false" customHeight="false" outlineLevel="0" collapsed="false">
      <c r="A47" s="193"/>
      <c r="B47" s="219" t="n">
        <f aca="false">IF(OR(B46=$G$15*12,B46=0),0,B46+1)</f>
        <v>25</v>
      </c>
      <c r="C47" s="220" t="n">
        <f aca="false">IF(B47=0,0,C46-F46)</f>
        <v>15213194.2465208</v>
      </c>
      <c r="D47" s="220" t="n">
        <f aca="false">IF(B47=0,0,$G$17)</f>
        <v>178444.256202627</v>
      </c>
      <c r="E47" s="220" t="n">
        <f aca="false">IF(B47=0,0,C47*$G$19/100)</f>
        <v>38032.9856163019</v>
      </c>
      <c r="F47" s="220" t="n">
        <f aca="false">IF(B47=0,0,D47-E47)</f>
        <v>140411.270586325</v>
      </c>
      <c r="G47" s="193"/>
      <c r="H47" s="219" t="n">
        <f aca="false">IF(OR(H46=$G$15,H46=0),0,H46+1)</f>
        <v>0</v>
      </c>
      <c r="I47" s="221" t="n">
        <f aca="false">IF(H47=0,0,I46-L46)</f>
        <v>0</v>
      </c>
      <c r="J47" s="221" t="n">
        <f aca="false">IF(H47=0,0,$G$17*12)</f>
        <v>0</v>
      </c>
      <c r="K47" s="221" t="n">
        <f aca="false">IF(H47=0,0,(VLOOKUP(H47*12,$O$23:$Q$623,2,0)-VLOOKUP(H46*12,$O$23:$Q$623,2,0)))</f>
        <v>0</v>
      </c>
      <c r="L47" s="221" t="n">
        <f aca="false">IF(H47=0,0,(VLOOKUP(H47*12,$O$23:$Q$623,3,0)-VLOOKUP(H46*12,$O$23:$Q$623,3,0)))</f>
        <v>0</v>
      </c>
      <c r="O47" s="196" t="n">
        <f aca="false">B47</f>
        <v>25</v>
      </c>
      <c r="P47" s="222" t="n">
        <f aca="false">IF(O47=0,0,SUM($E$23:E47))</f>
        <v>1053889.3810001</v>
      </c>
      <c r="Q47" s="222" t="n">
        <f aca="false">IF(O47=0,0,SUM($F$23:F47))</f>
        <v>3407217.02406558</v>
      </c>
    </row>
    <row r="48" s="195" customFormat="true" ht="12.75" hidden="false" customHeight="false" outlineLevel="0" collapsed="false">
      <c r="A48" s="193"/>
      <c r="B48" s="219" t="n">
        <f aca="false">IF(OR(B47=$G$15*12,B47=0),0,B47+1)</f>
        <v>26</v>
      </c>
      <c r="C48" s="220" t="n">
        <f aca="false">IF(B48=0,0,C47-F47)</f>
        <v>15072782.9759344</v>
      </c>
      <c r="D48" s="220" t="n">
        <f aca="false">IF(B48=0,0,$G$17)</f>
        <v>178444.256202627</v>
      </c>
      <c r="E48" s="220" t="n">
        <f aca="false">IF(B48=0,0,C48*$G$19/100)</f>
        <v>37681.9574398361</v>
      </c>
      <c r="F48" s="220" t="n">
        <f aca="false">IF(B48=0,0,D48-E48)</f>
        <v>140762.298762791</v>
      </c>
      <c r="G48" s="193"/>
      <c r="H48" s="219" t="n">
        <f aca="false">IF(OR(H47=$G$15,H47=0),0,H47+1)</f>
        <v>0</v>
      </c>
      <c r="I48" s="221" t="n">
        <f aca="false">IF(H48=0,0,I47-L47)</f>
        <v>0</v>
      </c>
      <c r="J48" s="221" t="n">
        <f aca="false">IF(H48=0,0,$G$17*12)</f>
        <v>0</v>
      </c>
      <c r="K48" s="221" t="n">
        <f aca="false">IF(H48=0,0,(VLOOKUP(H48*12,$O$23:$Q$623,2,0)-VLOOKUP(H47*12,$O$23:$Q$623,2,0)))</f>
        <v>0</v>
      </c>
      <c r="L48" s="221" t="n">
        <f aca="false">IF(H48=0,0,(VLOOKUP(H48*12,$O$23:$Q$623,3,0)-VLOOKUP(H47*12,$O$23:$Q$623,3,0)))</f>
        <v>0</v>
      </c>
      <c r="O48" s="196" t="n">
        <f aca="false">B48</f>
        <v>26</v>
      </c>
      <c r="P48" s="222" t="n">
        <f aca="false">IF(O48=0,0,SUM($E$23:E48))</f>
        <v>1091571.33843994</v>
      </c>
      <c r="Q48" s="222" t="n">
        <f aca="false">IF(O48=0,0,SUM($F$23:F48))</f>
        <v>3547979.32282837</v>
      </c>
    </row>
    <row r="49" s="195" customFormat="true" ht="12.75" hidden="false" customHeight="false" outlineLevel="0" collapsed="false">
      <c r="A49" s="193"/>
      <c r="B49" s="219" t="n">
        <f aca="false">IF(OR(B48=$G$15*12,B48=0),0,B48+1)</f>
        <v>27</v>
      </c>
      <c r="C49" s="220" t="n">
        <f aca="false">IF(B49=0,0,C48-F48)</f>
        <v>14932020.6771716</v>
      </c>
      <c r="D49" s="220" t="n">
        <f aca="false">IF(B49=0,0,$G$17)</f>
        <v>178444.256202627</v>
      </c>
      <c r="E49" s="220" t="n">
        <f aca="false">IF(B49=0,0,C49*$G$19/100)</f>
        <v>37330.0516929291</v>
      </c>
      <c r="F49" s="220" t="n">
        <f aca="false">IF(B49=0,0,D49-E49)</f>
        <v>141114.204509698</v>
      </c>
      <c r="G49" s="193"/>
      <c r="H49" s="219" t="n">
        <f aca="false">IF(OR(H48=$G$15,H48=0),0,H48+1)</f>
        <v>0</v>
      </c>
      <c r="I49" s="221" t="n">
        <f aca="false">IF(H49=0,0,I48-L48)</f>
        <v>0</v>
      </c>
      <c r="J49" s="221" t="n">
        <f aca="false">IF(H49=0,0,$G$17*12)</f>
        <v>0</v>
      </c>
      <c r="K49" s="221" t="n">
        <f aca="false">IF(H49=0,0,(VLOOKUP(H49*12,$O$23:$Q$623,2,0)-VLOOKUP(H48*12,$O$23:$Q$623,2,0)))</f>
        <v>0</v>
      </c>
      <c r="L49" s="221" t="n">
        <f aca="false">IF(H49=0,0,(VLOOKUP(H49*12,$O$23:$Q$623,3,0)-VLOOKUP(H48*12,$O$23:$Q$623,3,0)))</f>
        <v>0</v>
      </c>
      <c r="O49" s="196" t="n">
        <f aca="false">B49</f>
        <v>27</v>
      </c>
      <c r="P49" s="222" t="n">
        <f aca="false">IF(O49=0,0,SUM($E$23:E49))</f>
        <v>1128901.39013287</v>
      </c>
      <c r="Q49" s="222" t="n">
        <f aca="false">IF(O49=0,0,SUM($F$23:F49))</f>
        <v>3689093.52733807</v>
      </c>
    </row>
    <row r="50" s="195" customFormat="true" ht="12.75" hidden="false" customHeight="false" outlineLevel="0" collapsed="false">
      <c r="A50" s="193"/>
      <c r="B50" s="219" t="n">
        <f aca="false">IF(OR(B49=$G$15*12,B49=0),0,B49+1)</f>
        <v>28</v>
      </c>
      <c r="C50" s="220" t="n">
        <f aca="false">IF(B50=0,0,C49-F49)</f>
        <v>14790906.4726619</v>
      </c>
      <c r="D50" s="220" t="n">
        <f aca="false">IF(B50=0,0,$G$17)</f>
        <v>178444.256202627</v>
      </c>
      <c r="E50" s="220" t="n">
        <f aca="false">IF(B50=0,0,C50*$G$19/100)</f>
        <v>36977.2661816548</v>
      </c>
      <c r="F50" s="220" t="n">
        <f aca="false">IF(B50=0,0,D50-E50)</f>
        <v>141466.990020972</v>
      </c>
      <c r="G50" s="193"/>
      <c r="H50" s="219" t="n">
        <f aca="false">IF(OR(H49=$G$15,H49=0),0,H49+1)</f>
        <v>0</v>
      </c>
      <c r="I50" s="221" t="n">
        <f aca="false">IF(H50=0,0,I49-L49)</f>
        <v>0</v>
      </c>
      <c r="J50" s="221" t="n">
        <f aca="false">IF(H50=0,0,$G$17*12)</f>
        <v>0</v>
      </c>
      <c r="K50" s="221" t="n">
        <f aca="false">IF(H50=0,0,(VLOOKUP(H50*12,$O$23:$Q$623,2,0)-VLOOKUP(H49*12,$O$23:$Q$623,2,0)))</f>
        <v>0</v>
      </c>
      <c r="L50" s="221" t="n">
        <f aca="false">IF(H50=0,0,(VLOOKUP(H50*12,$O$23:$Q$623,3,0)-VLOOKUP(H49*12,$O$23:$Q$623,3,0)))</f>
        <v>0</v>
      </c>
      <c r="O50" s="196" t="n">
        <f aca="false">B50</f>
        <v>28</v>
      </c>
      <c r="P50" s="222" t="n">
        <f aca="false">IF(O50=0,0,SUM($E$23:E50))</f>
        <v>1165878.65631452</v>
      </c>
      <c r="Q50" s="222" t="n">
        <f aca="false">IF(O50=0,0,SUM($F$23:F50))</f>
        <v>3830560.51735904</v>
      </c>
    </row>
    <row r="51" s="195" customFormat="true" ht="12.75" hidden="false" customHeight="false" outlineLevel="0" collapsed="false">
      <c r="A51" s="193"/>
      <c r="B51" s="219" t="n">
        <f aca="false">IF(OR(B50=$G$15*12,B50=0),0,B50+1)</f>
        <v>29</v>
      </c>
      <c r="C51" s="220" t="n">
        <f aca="false">IF(B51=0,0,C50-F50)</f>
        <v>14649439.482641</v>
      </c>
      <c r="D51" s="220" t="n">
        <f aca="false">IF(B51=0,0,$G$17)</f>
        <v>178444.256202627</v>
      </c>
      <c r="E51" s="220" t="n">
        <f aca="false">IF(B51=0,0,C51*$G$19/100)</f>
        <v>36623.5987066024</v>
      </c>
      <c r="F51" s="220" t="n">
        <f aca="false">IF(B51=0,0,D51-E51)</f>
        <v>141820.657496025</v>
      </c>
      <c r="G51" s="193"/>
      <c r="H51" s="219" t="n">
        <f aca="false">IF(OR(H50=$G$15,H50=0),0,H50+1)</f>
        <v>0</v>
      </c>
      <c r="I51" s="221" t="n">
        <f aca="false">IF(H51=0,0,I50-L50)</f>
        <v>0</v>
      </c>
      <c r="J51" s="221" t="n">
        <f aca="false">IF(H51=0,0,$G$17*12)</f>
        <v>0</v>
      </c>
      <c r="K51" s="221" t="n">
        <f aca="false">IF(H51=0,0,(VLOOKUP(H51*12,$O$23:$Q$623,2,0)-VLOOKUP(H50*12,$O$23:$Q$623,2,0)))</f>
        <v>0</v>
      </c>
      <c r="L51" s="221" t="n">
        <f aca="false">IF(H51=0,0,(VLOOKUP(H51*12,$O$23:$Q$623,3,0)-VLOOKUP(H50*12,$O$23:$Q$623,3,0)))</f>
        <v>0</v>
      </c>
      <c r="O51" s="196" t="n">
        <f aca="false">B51</f>
        <v>29</v>
      </c>
      <c r="P51" s="222" t="n">
        <f aca="false">IF(O51=0,0,SUM($E$23:E51))</f>
        <v>1202502.25502112</v>
      </c>
      <c r="Q51" s="222" t="n">
        <f aca="false">IF(O51=0,0,SUM($F$23:F51))</f>
        <v>3972381.17485506</v>
      </c>
    </row>
    <row r="52" s="195" customFormat="true" ht="12.75" hidden="false" customHeight="false" outlineLevel="0" collapsed="false">
      <c r="A52" s="193"/>
      <c r="B52" s="219" t="n">
        <f aca="false">IF(OR(B51=$G$15*12,B51=0),0,B51+1)</f>
        <v>30</v>
      </c>
      <c r="C52" s="220" t="n">
        <f aca="false">IF(B52=0,0,C51-F51)</f>
        <v>14507618.8251449</v>
      </c>
      <c r="D52" s="220" t="n">
        <f aca="false">IF(B52=0,0,$G$17)</f>
        <v>178444.256202627</v>
      </c>
      <c r="E52" s="220" t="n">
        <f aca="false">IF(B52=0,0,C52*$G$19/100)</f>
        <v>36269.0470628624</v>
      </c>
      <c r="F52" s="220" t="n">
        <f aca="false">IF(B52=0,0,D52-E52)</f>
        <v>142175.209139765</v>
      </c>
      <c r="G52" s="193"/>
      <c r="H52" s="219" t="n">
        <f aca="false">IF(OR(H51=$G$15,H51=0),0,H51+1)</f>
        <v>0</v>
      </c>
      <c r="I52" s="221" t="n">
        <f aca="false">IF(H52=0,0,I51-L51)</f>
        <v>0</v>
      </c>
      <c r="J52" s="221" t="n">
        <f aca="false">IF(H52=0,0,$G$17*12)</f>
        <v>0</v>
      </c>
      <c r="K52" s="221" t="n">
        <f aca="false">IF(H52=0,0,(VLOOKUP(H52*12,$O$23:$Q$623,2,0)-VLOOKUP(H51*12,$O$23:$Q$623,2,0)))</f>
        <v>0</v>
      </c>
      <c r="L52" s="221" t="n">
        <f aca="false">IF(H52=0,0,(VLOOKUP(H52*12,$O$23:$Q$623,3,0)-VLOOKUP(H51*12,$O$23:$Q$623,3,0)))</f>
        <v>0</v>
      </c>
      <c r="O52" s="196" t="n">
        <f aca="false">B52</f>
        <v>30</v>
      </c>
      <c r="P52" s="222" t="n">
        <f aca="false">IF(O52=0,0,SUM($E$23:E52))</f>
        <v>1238771.30208399</v>
      </c>
      <c r="Q52" s="222" t="n">
        <f aca="false">IF(O52=0,0,SUM($F$23:F52))</f>
        <v>4114556.38399483</v>
      </c>
    </row>
    <row r="53" s="195" customFormat="true" ht="12.75" hidden="false" customHeight="false" outlineLevel="0" collapsed="false">
      <c r="A53" s="193"/>
      <c r="B53" s="219" t="n">
        <f aca="false">IF(OR(B52=$G$15*12,B52=0),0,B52+1)</f>
        <v>31</v>
      </c>
      <c r="C53" s="220" t="n">
        <f aca="false">IF(B53=0,0,C52-F52)</f>
        <v>14365443.6160052</v>
      </c>
      <c r="D53" s="220" t="n">
        <f aca="false">IF(B53=0,0,$G$17)</f>
        <v>178444.256202627</v>
      </c>
      <c r="E53" s="220" t="n">
        <f aca="false">IF(B53=0,0,C53*$G$19/100)</f>
        <v>35913.609040013</v>
      </c>
      <c r="F53" s="220" t="n">
        <f aca="false">IF(B53=0,0,D53-E53)</f>
        <v>142530.647162614</v>
      </c>
      <c r="G53" s="193"/>
      <c r="H53" s="219" t="n">
        <f aca="false">IF(OR(H52=$G$15,H52=0),0,H52+1)</f>
        <v>0</v>
      </c>
      <c r="I53" s="221" t="n">
        <f aca="false">IF(H53=0,0,I52-L52)</f>
        <v>0</v>
      </c>
      <c r="J53" s="221" t="n">
        <f aca="false">IF(H53=0,0,$G$17*12)</f>
        <v>0</v>
      </c>
      <c r="K53" s="221" t="n">
        <f aca="false">IF(H53=0,0,(VLOOKUP(H53*12,$O$23:$Q$623,2,0)-VLOOKUP(H52*12,$O$23:$Q$623,2,0)))</f>
        <v>0</v>
      </c>
      <c r="L53" s="221" t="n">
        <f aca="false">IF(H53=0,0,(VLOOKUP(H53*12,$O$23:$Q$623,3,0)-VLOOKUP(H52*12,$O$23:$Q$623,3,0)))</f>
        <v>0</v>
      </c>
      <c r="O53" s="196" t="n">
        <f aca="false">B53</f>
        <v>31</v>
      </c>
      <c r="P53" s="222" t="n">
        <f aca="false">IF(O53=0,0,SUM($E$23:E53))</f>
        <v>1274684.911124</v>
      </c>
      <c r="Q53" s="222" t="n">
        <f aca="false">IF(O53=0,0,SUM($F$23:F53))</f>
        <v>4257087.03115744</v>
      </c>
    </row>
    <row r="54" s="195" customFormat="true" ht="12.75" hidden="false" customHeight="false" outlineLevel="0" collapsed="false">
      <c r="A54" s="193"/>
      <c r="B54" s="219" t="n">
        <f aca="false">IF(OR(B53=$G$15*12,B53=0),0,B53+1)</f>
        <v>32</v>
      </c>
      <c r="C54" s="220" t="n">
        <f aca="false">IF(B54=0,0,C53-F53)</f>
        <v>14222912.9688426</v>
      </c>
      <c r="D54" s="220" t="n">
        <f aca="false">IF(B54=0,0,$G$17)</f>
        <v>178444.256202627</v>
      </c>
      <c r="E54" s="220" t="n">
        <f aca="false">IF(B54=0,0,C54*$G$19/100)</f>
        <v>35557.2824221064</v>
      </c>
      <c r="F54" s="220" t="n">
        <f aca="false">IF(B54=0,0,D54-E54)</f>
        <v>142886.973780521</v>
      </c>
      <c r="G54" s="193"/>
      <c r="H54" s="219" t="n">
        <f aca="false">IF(OR(H53=$G$15,H53=0),0,H53+1)</f>
        <v>0</v>
      </c>
      <c r="I54" s="221" t="n">
        <f aca="false">IF(H54=0,0,I53-L53)</f>
        <v>0</v>
      </c>
      <c r="J54" s="221" t="n">
        <f aca="false">IF(H54=0,0,$G$17*12)</f>
        <v>0</v>
      </c>
      <c r="K54" s="221" t="n">
        <f aca="false">IF(H54=0,0,(VLOOKUP(H54*12,$O$23:$Q$623,2,0)-VLOOKUP(H53*12,$O$23:$Q$623,2,0)))</f>
        <v>0</v>
      </c>
      <c r="L54" s="221" t="n">
        <f aca="false">IF(H54=0,0,(VLOOKUP(H54*12,$O$23:$Q$623,3,0)-VLOOKUP(H53*12,$O$23:$Q$623,3,0)))</f>
        <v>0</v>
      </c>
      <c r="O54" s="196" t="n">
        <f aca="false">B54</f>
        <v>32</v>
      </c>
      <c r="P54" s="222" t="n">
        <f aca="false">IF(O54=0,0,SUM($E$23:E54))</f>
        <v>1310242.19354611</v>
      </c>
      <c r="Q54" s="222" t="n">
        <f aca="false">IF(O54=0,0,SUM($F$23:F54))</f>
        <v>4399974.00493796</v>
      </c>
    </row>
    <row r="55" s="195" customFormat="true" ht="12.75" hidden="false" customHeight="false" outlineLevel="0" collapsed="false">
      <c r="A55" s="193"/>
      <c r="B55" s="219" t="n">
        <f aca="false">IF(OR(B54=$G$15*12,B54=0),0,B54+1)</f>
        <v>33</v>
      </c>
      <c r="C55" s="220" t="n">
        <f aca="false">IF(B55=0,0,C54-F54)</f>
        <v>14080025.995062</v>
      </c>
      <c r="D55" s="220" t="n">
        <f aca="false">IF(B55=0,0,$G$17)</f>
        <v>178444.256202627</v>
      </c>
      <c r="E55" s="220" t="n">
        <f aca="false">IF(B55=0,0,C55*$G$19/100)</f>
        <v>35200.0649876551</v>
      </c>
      <c r="F55" s="220" t="n">
        <f aca="false">IF(B55=0,0,D55-E55)</f>
        <v>143244.191214972</v>
      </c>
      <c r="G55" s="193"/>
      <c r="H55" s="219" t="n">
        <f aca="false">IF(OR(H54=$G$15,H54=0),0,H54+1)</f>
        <v>0</v>
      </c>
      <c r="I55" s="221" t="n">
        <f aca="false">IF(H55=0,0,I54-L54)</f>
        <v>0</v>
      </c>
      <c r="J55" s="221" t="n">
        <f aca="false">IF(H55=0,0,$G$17*12)</f>
        <v>0</v>
      </c>
      <c r="K55" s="221" t="n">
        <f aca="false">IF(H55=0,0,(VLOOKUP(H55*12,$O$23:$Q$623,2,0)-VLOOKUP(H54*12,$O$23:$Q$623,2,0)))</f>
        <v>0</v>
      </c>
      <c r="L55" s="221" t="n">
        <f aca="false">IF(H55=0,0,(VLOOKUP(H55*12,$O$23:$Q$623,3,0)-VLOOKUP(H54*12,$O$23:$Q$623,3,0)))</f>
        <v>0</v>
      </c>
      <c r="O55" s="196" t="n">
        <f aca="false">B55</f>
        <v>33</v>
      </c>
      <c r="P55" s="222" t="n">
        <f aca="false">IF(O55=0,0,SUM($E$23:E55))</f>
        <v>1345442.25853376</v>
      </c>
      <c r="Q55" s="222" t="n">
        <f aca="false">IF(O55=0,0,SUM($F$23:F55))</f>
        <v>4543218.19615294</v>
      </c>
    </row>
    <row r="56" s="195" customFormat="true" ht="12.75" hidden="false" customHeight="false" outlineLevel="0" collapsed="false">
      <c r="A56" s="193"/>
      <c r="B56" s="219" t="n">
        <f aca="false">IF(OR(B55=$G$15*12,B55=0),0,B55+1)</f>
        <v>34</v>
      </c>
      <c r="C56" s="220" t="n">
        <f aca="false">IF(B56=0,0,C55-F55)</f>
        <v>13936781.8038471</v>
      </c>
      <c r="D56" s="220" t="n">
        <f aca="false">IF(B56=0,0,$G$17)</f>
        <v>178444.256202627</v>
      </c>
      <c r="E56" s="220" t="n">
        <f aca="false">IF(B56=0,0,C56*$G$19/100)</f>
        <v>34841.9545096177</v>
      </c>
      <c r="F56" s="220" t="n">
        <f aca="false">IF(B56=0,0,D56-E56)</f>
        <v>143602.301693009</v>
      </c>
      <c r="G56" s="193"/>
      <c r="H56" s="219" t="n">
        <f aca="false">IF(OR(H55=$G$15,H55=0),0,H55+1)</f>
        <v>0</v>
      </c>
      <c r="I56" s="221" t="n">
        <f aca="false">IF(H56=0,0,I55-L55)</f>
        <v>0</v>
      </c>
      <c r="J56" s="221" t="n">
        <f aca="false">IF(H56=0,0,$G$17*12)</f>
        <v>0</v>
      </c>
      <c r="K56" s="221" t="n">
        <f aca="false">IF(H56=0,0,(VLOOKUP(H56*12,$O$23:$Q$623,2,0)-VLOOKUP(H55*12,$O$23:$Q$623,2,0)))</f>
        <v>0</v>
      </c>
      <c r="L56" s="221" t="n">
        <f aca="false">IF(H56=0,0,(VLOOKUP(H56*12,$O$23:$Q$623,3,0)-VLOOKUP(H55*12,$O$23:$Q$623,3,0)))</f>
        <v>0</v>
      </c>
      <c r="O56" s="196" t="n">
        <f aca="false">B56</f>
        <v>34</v>
      </c>
      <c r="P56" s="222" t="n">
        <f aca="false">IF(O56=0,0,SUM($E$23:E56))</f>
        <v>1380284.21304338</v>
      </c>
      <c r="Q56" s="222" t="n">
        <f aca="false">IF(O56=0,0,SUM($F$23:F56))</f>
        <v>4686820.49784594</v>
      </c>
    </row>
    <row r="57" s="195" customFormat="true" ht="12.75" hidden="false" customHeight="false" outlineLevel="0" collapsed="false">
      <c r="A57" s="193"/>
      <c r="B57" s="219" t="n">
        <f aca="false">IF(OR(B56=$G$15*12,B56=0),0,B56+1)</f>
        <v>35</v>
      </c>
      <c r="C57" s="220" t="n">
        <f aca="false">IF(B57=0,0,C56-F56)</f>
        <v>13793179.5021541</v>
      </c>
      <c r="D57" s="220" t="n">
        <f aca="false">IF(B57=0,0,$G$17)</f>
        <v>178444.256202627</v>
      </c>
      <c r="E57" s="220" t="n">
        <f aca="false">IF(B57=0,0,C57*$G$19/100)</f>
        <v>34482.9487553852</v>
      </c>
      <c r="F57" s="220" t="n">
        <f aca="false">IF(B57=0,0,D57-E57)</f>
        <v>143961.307447242</v>
      </c>
      <c r="G57" s="193"/>
      <c r="H57" s="219" t="n">
        <f aca="false">IF(OR(H56=$G$15,H56=0),0,H56+1)</f>
        <v>0</v>
      </c>
      <c r="I57" s="221" t="n">
        <f aca="false">IF(H57=0,0,I56-L56)</f>
        <v>0</v>
      </c>
      <c r="J57" s="221" t="n">
        <f aca="false">IF(H57=0,0,$G$17*12)</f>
        <v>0</v>
      </c>
      <c r="K57" s="221" t="n">
        <f aca="false">IF(H57=0,0,(VLOOKUP(H57*12,$O$23:$Q$623,2,0)-VLOOKUP(H56*12,$O$23:$Q$623,2,0)))</f>
        <v>0</v>
      </c>
      <c r="L57" s="221" t="n">
        <f aca="false">IF(H57=0,0,(VLOOKUP(H57*12,$O$23:$Q$623,3,0)-VLOOKUP(H56*12,$O$23:$Q$623,3,0)))</f>
        <v>0</v>
      </c>
      <c r="O57" s="196" t="n">
        <f aca="false">B57</f>
        <v>35</v>
      </c>
      <c r="P57" s="222" t="n">
        <f aca="false">IF(O57=0,0,SUM($E$23:E57))</f>
        <v>1414767.16179876</v>
      </c>
      <c r="Q57" s="222" t="n">
        <f aca="false">IF(O57=0,0,SUM($F$23:F57))</f>
        <v>4830781.80529319</v>
      </c>
    </row>
    <row r="58" s="195" customFormat="true" ht="12.75" hidden="false" customHeight="false" outlineLevel="0" collapsed="false">
      <c r="A58" s="193"/>
      <c r="B58" s="219" t="n">
        <f aca="false">IF(OR(B57=$G$15*12,B57=0),0,B57+1)</f>
        <v>36</v>
      </c>
      <c r="C58" s="220" t="n">
        <f aca="false">IF(B58=0,0,C57-F57)</f>
        <v>13649218.1947068</v>
      </c>
      <c r="D58" s="220" t="n">
        <f aca="false">IF(B58=0,0,$G$17)</f>
        <v>178444.256202627</v>
      </c>
      <c r="E58" s="220" t="n">
        <f aca="false">IF(B58=0,0,C58*$G$19/100)</f>
        <v>34123.0454867671</v>
      </c>
      <c r="F58" s="220" t="n">
        <f aca="false">IF(B58=0,0,D58-E58)</f>
        <v>144321.21071586</v>
      </c>
      <c r="G58" s="193"/>
      <c r="H58" s="219" t="n">
        <f aca="false">IF(OR(H57=$G$15,H57=0),0,H57+1)</f>
        <v>0</v>
      </c>
      <c r="I58" s="221" t="n">
        <f aca="false">IF(H58=0,0,I57-L57)</f>
        <v>0</v>
      </c>
      <c r="J58" s="221" t="n">
        <f aca="false">IF(H58=0,0,$G$17*12)</f>
        <v>0</v>
      </c>
      <c r="K58" s="221" t="n">
        <f aca="false">IF(H58=0,0,(VLOOKUP(H58*12,$O$23:$Q$623,2,0)-VLOOKUP(H57*12,$O$23:$Q$623,2,0)))</f>
        <v>0</v>
      </c>
      <c r="L58" s="221" t="n">
        <f aca="false">IF(H58=0,0,(VLOOKUP(H58*12,$O$23:$Q$623,3,0)-VLOOKUP(H57*12,$O$23:$Q$623,3,0)))</f>
        <v>0</v>
      </c>
      <c r="O58" s="196" t="n">
        <f aca="false">B58</f>
        <v>36</v>
      </c>
      <c r="P58" s="222" t="n">
        <f aca="false">IF(O58=0,0,SUM($E$23:E58))</f>
        <v>1448890.20728553</v>
      </c>
      <c r="Q58" s="222" t="n">
        <f aca="false">IF(O58=0,0,SUM($F$23:F58))</f>
        <v>4975103.01600905</v>
      </c>
    </row>
    <row r="59" s="195" customFormat="true" ht="12.75" hidden="false" customHeight="false" outlineLevel="0" collapsed="false">
      <c r="A59" s="193"/>
      <c r="B59" s="219" t="n">
        <f aca="false">IF(OR(B58=$G$15*12,B58=0),0,B58+1)</f>
        <v>37</v>
      </c>
      <c r="C59" s="220" t="n">
        <f aca="false">IF(B59=0,0,C58-F58)</f>
        <v>13504896.983991</v>
      </c>
      <c r="D59" s="220" t="n">
        <f aca="false">IF(B59=0,0,$G$17)</f>
        <v>178444.256202627</v>
      </c>
      <c r="E59" s="220" t="n">
        <f aca="false">IF(B59=0,0,C59*$G$19/100)</f>
        <v>33762.2424599774</v>
      </c>
      <c r="F59" s="220" t="n">
        <f aca="false">IF(B59=0,0,D59-E59)</f>
        <v>144682.01374265</v>
      </c>
      <c r="G59" s="193"/>
      <c r="H59" s="219" t="n">
        <f aca="false">IF(OR(H58=$G$15,H58=0),0,H58+1)</f>
        <v>0</v>
      </c>
      <c r="I59" s="221" t="n">
        <f aca="false">IF(H59=0,0,I58-L58)</f>
        <v>0</v>
      </c>
      <c r="J59" s="221" t="n">
        <f aca="false">IF(H59=0,0,$G$17*12)</f>
        <v>0</v>
      </c>
      <c r="K59" s="221" t="n">
        <f aca="false">IF(H59=0,0,(VLOOKUP(H59*12,$O$23:$Q$623,2,0)-VLOOKUP(H58*12,$O$23:$Q$623,2,0)))</f>
        <v>0</v>
      </c>
      <c r="L59" s="221" t="n">
        <f aca="false">IF(H59=0,0,(VLOOKUP(H59*12,$O$23:$Q$623,3,0)-VLOOKUP(H58*12,$O$23:$Q$623,3,0)))</f>
        <v>0</v>
      </c>
      <c r="O59" s="196" t="n">
        <f aca="false">B59</f>
        <v>37</v>
      </c>
      <c r="P59" s="222" t="n">
        <f aca="false">IF(O59=0,0,SUM($E$23:E59))</f>
        <v>1482652.44974551</v>
      </c>
      <c r="Q59" s="222" t="n">
        <f aca="false">IF(O59=0,0,SUM($F$23:F59))</f>
        <v>5119785.0297517</v>
      </c>
    </row>
    <row r="60" s="195" customFormat="true" ht="12.75" hidden="false" customHeight="false" outlineLevel="0" collapsed="false">
      <c r="A60" s="193"/>
      <c r="B60" s="219" t="n">
        <f aca="false">IF(OR(B59=$G$15*12,B59=0),0,B59+1)</f>
        <v>38</v>
      </c>
      <c r="C60" s="220" t="n">
        <f aca="false">IF(B60=0,0,C59-F59)</f>
        <v>13360214.9702483</v>
      </c>
      <c r="D60" s="220" t="n">
        <f aca="false">IF(B60=0,0,$G$17)</f>
        <v>178444.256202627</v>
      </c>
      <c r="E60" s="220" t="n">
        <f aca="false">IF(B60=0,0,C60*$G$19/100)</f>
        <v>33400.5374256208</v>
      </c>
      <c r="F60" s="220" t="n">
        <f aca="false">IF(B60=0,0,D60-E60)</f>
        <v>145043.718777006</v>
      </c>
      <c r="G60" s="193"/>
      <c r="H60" s="219" t="n">
        <f aca="false">IF(OR(H59=$G$15,H59=0),0,H59+1)</f>
        <v>0</v>
      </c>
      <c r="I60" s="221" t="n">
        <f aca="false">IF(H60=0,0,I59-L59)</f>
        <v>0</v>
      </c>
      <c r="J60" s="221" t="n">
        <f aca="false">IF(H60=0,0,$G$17*12)</f>
        <v>0</v>
      </c>
      <c r="K60" s="221" t="n">
        <f aca="false">IF(H60=0,0,(VLOOKUP(H60*12,$O$23:$Q$623,2,0)-VLOOKUP(H59*12,$O$23:$Q$623,2,0)))</f>
        <v>0</v>
      </c>
      <c r="L60" s="221" t="n">
        <f aca="false">IF(H60=0,0,(VLOOKUP(H60*12,$O$23:$Q$623,3,0)-VLOOKUP(H59*12,$O$23:$Q$623,3,0)))</f>
        <v>0</v>
      </c>
      <c r="O60" s="196" t="n">
        <f aca="false">B60</f>
        <v>38</v>
      </c>
      <c r="P60" s="222" t="n">
        <f aca="false">IF(O60=0,0,SUM($E$23:E60))</f>
        <v>1516052.98717113</v>
      </c>
      <c r="Q60" s="222" t="n">
        <f aca="false">IF(O60=0,0,SUM($F$23:F60))</f>
        <v>5264828.7485287</v>
      </c>
    </row>
    <row r="61" s="195" customFormat="true" ht="12.75" hidden="false" customHeight="false" outlineLevel="0" collapsed="false">
      <c r="A61" s="193"/>
      <c r="B61" s="219" t="n">
        <f aca="false">IF(OR(B60=$G$15*12,B60=0),0,B60+1)</f>
        <v>39</v>
      </c>
      <c r="C61" s="220" t="n">
        <f aca="false">IF(B61=0,0,C60-F60)</f>
        <v>13215171.2514713</v>
      </c>
      <c r="D61" s="220" t="n">
        <f aca="false">IF(B61=0,0,$G$17)</f>
        <v>178444.256202627</v>
      </c>
      <c r="E61" s="220" t="n">
        <f aca="false">IF(B61=0,0,C61*$G$19/100)</f>
        <v>33037.9281286783</v>
      </c>
      <c r="F61" s="220" t="n">
        <f aca="false">IF(B61=0,0,D61-E61)</f>
        <v>145406.328073949</v>
      </c>
      <c r="G61" s="193"/>
      <c r="H61" s="219" t="n">
        <f aca="false">IF(OR(H60=$G$15,H60=0),0,H60+1)</f>
        <v>0</v>
      </c>
      <c r="I61" s="221" t="n">
        <f aca="false">IF(H61=0,0,I60-L60)</f>
        <v>0</v>
      </c>
      <c r="J61" s="221" t="n">
        <f aca="false">IF(H61=0,0,$G$17*12)</f>
        <v>0</v>
      </c>
      <c r="K61" s="221" t="n">
        <f aca="false">IF(H61=0,0,(VLOOKUP(H61*12,$O$23:$Q$623,2,0)-VLOOKUP(H60*12,$O$23:$Q$623,2,0)))</f>
        <v>0</v>
      </c>
      <c r="L61" s="221" t="n">
        <f aca="false">IF(H61=0,0,(VLOOKUP(H61*12,$O$23:$Q$623,3,0)-VLOOKUP(H60*12,$O$23:$Q$623,3,0)))</f>
        <v>0</v>
      </c>
      <c r="O61" s="196" t="n">
        <f aca="false">B61</f>
        <v>39</v>
      </c>
      <c r="P61" s="222" t="n">
        <f aca="false">IF(O61=0,0,SUM($E$23:E61))</f>
        <v>1549090.91529981</v>
      </c>
      <c r="Q61" s="222" t="n">
        <f aca="false">IF(O61=0,0,SUM($F$23:F61))</f>
        <v>5410235.07660265</v>
      </c>
    </row>
    <row r="62" s="195" customFormat="true" ht="12.75" hidden="false" customHeight="false" outlineLevel="0" collapsed="false">
      <c r="A62" s="193"/>
      <c r="B62" s="219" t="n">
        <f aca="false">IF(OR(B61=$G$15*12,B61=0),0,B61+1)</f>
        <v>40</v>
      </c>
      <c r="C62" s="220" t="n">
        <f aca="false">IF(B62=0,0,C61-F61)</f>
        <v>13069764.9233974</v>
      </c>
      <c r="D62" s="220" t="n">
        <f aca="false">IF(B62=0,0,$G$17)</f>
        <v>178444.256202627</v>
      </c>
      <c r="E62" s="220" t="n">
        <f aca="false">IF(B62=0,0,C62*$G$19/100)</f>
        <v>32674.4123084934</v>
      </c>
      <c r="F62" s="220" t="n">
        <f aca="false">IF(B62=0,0,D62-E62)</f>
        <v>145769.843894134</v>
      </c>
      <c r="G62" s="193"/>
      <c r="H62" s="219" t="n">
        <f aca="false">IF(OR(H61=$G$15,H61=0),0,H61+1)</f>
        <v>0</v>
      </c>
      <c r="I62" s="221" t="n">
        <f aca="false">IF(H62=0,0,I61-L61)</f>
        <v>0</v>
      </c>
      <c r="J62" s="221" t="n">
        <f aca="false">IF(H62=0,0,$G$17*12)</f>
        <v>0</v>
      </c>
      <c r="K62" s="221" t="n">
        <f aca="false">IF(H62=0,0,(VLOOKUP(H62*12,$O$23:$Q$623,2,0)-VLOOKUP(H61*12,$O$23:$Q$623,2,0)))</f>
        <v>0</v>
      </c>
      <c r="L62" s="221" t="n">
        <f aca="false">IF(H62=0,0,(VLOOKUP(H62*12,$O$23:$Q$623,3,0)-VLOOKUP(H61*12,$O$23:$Q$623,3,0)))</f>
        <v>0</v>
      </c>
      <c r="O62" s="196" t="n">
        <f aca="false">B62</f>
        <v>40</v>
      </c>
      <c r="P62" s="222" t="n">
        <f aca="false">IF(O62=0,0,SUM($E$23:E62))</f>
        <v>1581765.3276083</v>
      </c>
      <c r="Q62" s="222" t="n">
        <f aca="false">IF(O62=0,0,SUM($F$23:F62))</f>
        <v>5556004.92049678</v>
      </c>
    </row>
    <row r="63" s="195" customFormat="true" ht="12.75" hidden="false" customHeight="false" outlineLevel="0" collapsed="false">
      <c r="A63" s="193"/>
      <c r="B63" s="219" t="n">
        <f aca="false">IF(OR(B62=$G$15*12,B62=0),0,B62+1)</f>
        <v>41</v>
      </c>
      <c r="C63" s="220" t="n">
        <f aca="false">IF(B63=0,0,C62-F62)</f>
        <v>12923995.0795032</v>
      </c>
      <c r="D63" s="220" t="n">
        <f aca="false">IF(B63=0,0,$G$17)</f>
        <v>178444.256202627</v>
      </c>
      <c r="E63" s="220" t="n">
        <f aca="false">IF(B63=0,0,C63*$G$19/100)</f>
        <v>32309.9876987581</v>
      </c>
      <c r="F63" s="220" t="n">
        <f aca="false">IF(B63=0,0,D63-E63)</f>
        <v>146134.268503869</v>
      </c>
      <c r="G63" s="193"/>
      <c r="H63" s="219" t="n">
        <f aca="false">IF(OR(H62=$G$15,H62=0),0,H62+1)</f>
        <v>0</v>
      </c>
      <c r="I63" s="221" t="n">
        <f aca="false">IF(H63=0,0,I62-L62)</f>
        <v>0</v>
      </c>
      <c r="J63" s="221" t="n">
        <f aca="false">IF(H63=0,0,$G$17*12)</f>
        <v>0</v>
      </c>
      <c r="K63" s="221" t="n">
        <f aca="false">IF(H63=0,0,(VLOOKUP(H63*12,$O$23:$Q$623,2,0)-VLOOKUP(H62*12,$O$23:$Q$623,2,0)))</f>
        <v>0</v>
      </c>
      <c r="L63" s="221" t="n">
        <f aca="false">IF(H63=0,0,(VLOOKUP(H63*12,$O$23:$Q$623,3,0)-VLOOKUP(H62*12,$O$23:$Q$623,3,0)))</f>
        <v>0</v>
      </c>
      <c r="O63" s="196" t="n">
        <f aca="false">B63</f>
        <v>41</v>
      </c>
      <c r="P63" s="222" t="n">
        <f aca="false">IF(O63=0,0,SUM($E$23:E63))</f>
        <v>1614075.31530706</v>
      </c>
      <c r="Q63" s="222" t="n">
        <f aca="false">IF(O63=0,0,SUM($F$23:F63))</f>
        <v>5702139.18900065</v>
      </c>
    </row>
    <row r="64" s="195" customFormat="true" ht="12.75" hidden="false" customHeight="false" outlineLevel="0" collapsed="false">
      <c r="A64" s="193"/>
      <c r="B64" s="219" t="n">
        <f aca="false">IF(OR(B63=$G$15*12,B63=0),0,B63+1)</f>
        <v>42</v>
      </c>
      <c r="C64" s="220" t="n">
        <f aca="false">IF(B64=0,0,C63-F63)</f>
        <v>12777860.8109994</v>
      </c>
      <c r="D64" s="220" t="n">
        <f aca="false">IF(B64=0,0,$G$17)</f>
        <v>178444.256202627</v>
      </c>
      <c r="E64" s="220" t="n">
        <f aca="false">IF(B64=0,0,C64*$G$19/100)</f>
        <v>31944.6520274984</v>
      </c>
      <c r="F64" s="220" t="n">
        <f aca="false">IF(B64=0,0,D64-E64)</f>
        <v>146499.604175129</v>
      </c>
      <c r="G64" s="193"/>
      <c r="H64" s="219" t="n">
        <f aca="false">IF(OR(H63=$G$15,H63=0),0,H63+1)</f>
        <v>0</v>
      </c>
      <c r="I64" s="221" t="n">
        <f aca="false">IF(H64=0,0,I63-L63)</f>
        <v>0</v>
      </c>
      <c r="J64" s="221" t="n">
        <f aca="false">IF(H64=0,0,$G$17*12)</f>
        <v>0</v>
      </c>
      <c r="K64" s="221" t="n">
        <f aca="false">IF(H64=0,0,(VLOOKUP(H64*12,$O$23:$Q$623,2,0)-VLOOKUP(H63*12,$O$23:$Q$623,2,0)))</f>
        <v>0</v>
      </c>
      <c r="L64" s="221" t="n">
        <f aca="false">IF(H64=0,0,(VLOOKUP(H64*12,$O$23:$Q$623,3,0)-VLOOKUP(H63*12,$O$23:$Q$623,3,0)))</f>
        <v>0</v>
      </c>
      <c r="O64" s="196" t="n">
        <f aca="false">B64</f>
        <v>42</v>
      </c>
      <c r="P64" s="222" t="n">
        <f aca="false">IF(O64=0,0,SUM($E$23:E64))</f>
        <v>1646019.96733456</v>
      </c>
      <c r="Q64" s="222" t="n">
        <f aca="false">IF(O64=0,0,SUM($F$23:F64))</f>
        <v>5848638.79317578</v>
      </c>
    </row>
    <row r="65" s="195" customFormat="true" ht="12.75" hidden="false" customHeight="false" outlineLevel="0" collapsed="false">
      <c r="A65" s="193"/>
      <c r="B65" s="219" t="n">
        <f aca="false">IF(OR(B64=$G$15*12,B64=0),0,B64+1)</f>
        <v>43</v>
      </c>
      <c r="C65" s="220" t="n">
        <f aca="false">IF(B65=0,0,C64-F64)</f>
        <v>12631361.2068242</v>
      </c>
      <c r="D65" s="220" t="n">
        <f aca="false">IF(B65=0,0,$G$17)</f>
        <v>178444.256202627</v>
      </c>
      <c r="E65" s="220" t="n">
        <f aca="false">IF(B65=0,0,C65*$G$19/100)</f>
        <v>31578.4030170606</v>
      </c>
      <c r="F65" s="220" t="n">
        <f aca="false">IF(B65=0,0,D65-E65)</f>
        <v>146865.853185567</v>
      </c>
      <c r="G65" s="193"/>
      <c r="H65" s="219" t="n">
        <f aca="false">IF(OR(H64=$G$15,H64=0),0,H64+1)</f>
        <v>0</v>
      </c>
      <c r="I65" s="221" t="n">
        <f aca="false">IF(H65=0,0,I64-L64)</f>
        <v>0</v>
      </c>
      <c r="J65" s="221" t="n">
        <f aca="false">IF(H65=0,0,$G$17*12)</f>
        <v>0</v>
      </c>
      <c r="K65" s="221" t="n">
        <f aca="false">IF(H65=0,0,(VLOOKUP(H65*12,$O$23:$Q$623,2,0)-VLOOKUP(H64*12,$O$23:$Q$623,2,0)))</f>
        <v>0</v>
      </c>
      <c r="L65" s="221" t="n">
        <f aca="false">IF(H65=0,0,(VLOOKUP(H65*12,$O$23:$Q$623,3,0)-VLOOKUP(H64*12,$O$23:$Q$623,3,0)))</f>
        <v>0</v>
      </c>
      <c r="O65" s="196" t="n">
        <f aca="false">B65</f>
        <v>43</v>
      </c>
      <c r="P65" s="222" t="n">
        <f aca="false">IF(O65=0,0,SUM($E$23:E65))</f>
        <v>1677598.37035162</v>
      </c>
      <c r="Q65" s="222" t="n">
        <f aca="false">IF(O65=0,0,SUM($F$23:F65))</f>
        <v>5995504.64636135</v>
      </c>
    </row>
    <row r="66" s="195" customFormat="true" ht="12.75" hidden="false" customHeight="false" outlineLevel="0" collapsed="false">
      <c r="A66" s="193"/>
      <c r="B66" s="219" t="n">
        <f aca="false">IF(OR(B65=$G$15*12,B65=0),0,B65+1)</f>
        <v>44</v>
      </c>
      <c r="C66" s="220" t="n">
        <f aca="false">IF(B66=0,0,C65-F65)</f>
        <v>12484495.3536387</v>
      </c>
      <c r="D66" s="220" t="n">
        <f aca="false">IF(B66=0,0,$G$17)</f>
        <v>178444.256202627</v>
      </c>
      <c r="E66" s="220" t="n">
        <f aca="false">IF(B66=0,0,C66*$G$19/100)</f>
        <v>31211.2383840967</v>
      </c>
      <c r="F66" s="220" t="n">
        <f aca="false">IF(B66=0,0,D66-E66)</f>
        <v>147233.01781853</v>
      </c>
      <c r="G66" s="193"/>
      <c r="H66" s="219" t="n">
        <f aca="false">IF(OR(H65=$G$15,H65=0),0,H65+1)</f>
        <v>0</v>
      </c>
      <c r="I66" s="221" t="n">
        <f aca="false">IF(H66=0,0,I65-L65)</f>
        <v>0</v>
      </c>
      <c r="J66" s="221" t="n">
        <f aca="false">IF(H66=0,0,$G$17*12)</f>
        <v>0</v>
      </c>
      <c r="K66" s="221" t="n">
        <f aca="false">IF(H66=0,0,(VLOOKUP(H66*12,$O$23:$Q$623,2,0)-VLOOKUP(H65*12,$O$23:$Q$623,2,0)))</f>
        <v>0</v>
      </c>
      <c r="L66" s="221" t="n">
        <f aca="false">IF(H66=0,0,(VLOOKUP(H66*12,$O$23:$Q$623,3,0)-VLOOKUP(H65*12,$O$23:$Q$623,3,0)))</f>
        <v>0</v>
      </c>
      <c r="O66" s="196" t="n">
        <f aca="false">B66</f>
        <v>44</v>
      </c>
      <c r="P66" s="222" t="n">
        <f aca="false">IF(O66=0,0,SUM($E$23:E66))</f>
        <v>1708809.60873571</v>
      </c>
      <c r="Q66" s="222" t="n">
        <f aca="false">IF(O66=0,0,SUM($F$23:F66))</f>
        <v>6142737.66417988</v>
      </c>
    </row>
    <row r="67" s="195" customFormat="true" ht="12.75" hidden="false" customHeight="false" outlineLevel="0" collapsed="false">
      <c r="A67" s="193"/>
      <c r="B67" s="219" t="n">
        <f aca="false">IF(OR(B66=$G$15*12,B66=0),0,B66+1)</f>
        <v>45</v>
      </c>
      <c r="C67" s="220" t="n">
        <f aca="false">IF(B67=0,0,C66-F66)</f>
        <v>12337262.3358201</v>
      </c>
      <c r="D67" s="220" t="n">
        <f aca="false">IF(B67=0,0,$G$17)</f>
        <v>178444.256202627</v>
      </c>
      <c r="E67" s="220" t="n">
        <f aca="false">IF(B67=0,0,C67*$G$19/100)</f>
        <v>30843.1558395503</v>
      </c>
      <c r="F67" s="220" t="n">
        <f aca="false">IF(B67=0,0,D67-E67)</f>
        <v>147601.100363077</v>
      </c>
      <c r="G67" s="193"/>
      <c r="H67" s="219" t="n">
        <f aca="false">IF(OR(H66=$G$15,H66=0),0,H66+1)</f>
        <v>0</v>
      </c>
      <c r="I67" s="221" t="n">
        <f aca="false">IF(H67=0,0,I66-L66)</f>
        <v>0</v>
      </c>
      <c r="J67" s="221" t="n">
        <f aca="false">IF(H67=0,0,$G$17*12)</f>
        <v>0</v>
      </c>
      <c r="K67" s="221" t="n">
        <f aca="false">IF(H67=0,0,(VLOOKUP(H67*12,$O$23:$Q$623,2,0)-VLOOKUP(H66*12,$O$23:$Q$623,2,0)))</f>
        <v>0</v>
      </c>
      <c r="L67" s="221" t="n">
        <f aca="false">IF(H67=0,0,(VLOOKUP(H67*12,$O$23:$Q$623,3,0)-VLOOKUP(H66*12,$O$23:$Q$623,3,0)))</f>
        <v>0</v>
      </c>
      <c r="O67" s="196" t="n">
        <f aca="false">B67</f>
        <v>45</v>
      </c>
      <c r="P67" s="222" t="n">
        <f aca="false">IF(O67=0,0,SUM($E$23:E67))</f>
        <v>1739652.76457526</v>
      </c>
      <c r="Q67" s="222" t="n">
        <f aca="false">IF(O67=0,0,SUM($F$23:F67))</f>
        <v>6290338.76454296</v>
      </c>
    </row>
    <row r="68" s="195" customFormat="true" ht="12.75" hidden="false" customHeight="false" outlineLevel="0" collapsed="false">
      <c r="A68" s="193"/>
      <c r="B68" s="219" t="n">
        <f aca="false">IF(OR(B67=$G$15*12,B67=0),0,B67+1)</f>
        <v>46</v>
      </c>
      <c r="C68" s="220" t="n">
        <f aca="false">IF(B68=0,0,C67-F67)</f>
        <v>12189661.2354571</v>
      </c>
      <c r="D68" s="220" t="n">
        <f aca="false">IF(B68=0,0,$G$17)</f>
        <v>178444.256202627</v>
      </c>
      <c r="E68" s="220" t="n">
        <f aca="false">IF(B68=0,0,C68*$G$19/100)</f>
        <v>30474.1530886426</v>
      </c>
      <c r="F68" s="220" t="n">
        <f aca="false">IF(B68=0,0,D68-E68)</f>
        <v>147970.103113985</v>
      </c>
      <c r="G68" s="193"/>
      <c r="H68" s="219" t="n">
        <f aca="false">IF(OR(H67=$G$15,H67=0),0,H67+1)</f>
        <v>0</v>
      </c>
      <c r="I68" s="221" t="n">
        <f aca="false">IF(H68=0,0,I67-L67)</f>
        <v>0</v>
      </c>
      <c r="J68" s="221" t="n">
        <f aca="false">IF(H68=0,0,$G$17*12)</f>
        <v>0</v>
      </c>
      <c r="K68" s="221" t="n">
        <f aca="false">IF(H68=0,0,(VLOOKUP(H68*12,$O$23:$Q$623,2,0)-VLOOKUP(H67*12,$O$23:$Q$623,2,0)))</f>
        <v>0</v>
      </c>
      <c r="L68" s="221" t="n">
        <f aca="false">IF(H68=0,0,(VLOOKUP(H68*12,$O$23:$Q$623,3,0)-VLOOKUP(H67*12,$O$23:$Q$623,3,0)))</f>
        <v>0</v>
      </c>
      <c r="O68" s="196" t="n">
        <f aca="false">B68</f>
        <v>46</v>
      </c>
      <c r="P68" s="222" t="n">
        <f aca="false">IF(O68=0,0,SUM($E$23:E68))</f>
        <v>1770126.91766391</v>
      </c>
      <c r="Q68" s="222" t="n">
        <f aca="false">IF(O68=0,0,SUM($F$23:F68))</f>
        <v>6438308.86765694</v>
      </c>
    </row>
    <row r="69" s="195" customFormat="true" ht="12.75" hidden="false" customHeight="false" outlineLevel="0" collapsed="false">
      <c r="A69" s="193"/>
      <c r="B69" s="219" t="n">
        <f aca="false">IF(OR(B68=$G$15*12,B68=0),0,B68+1)</f>
        <v>47</v>
      </c>
      <c r="C69" s="220" t="n">
        <f aca="false">IF(B69=0,0,C68-F68)</f>
        <v>12041691.1323431</v>
      </c>
      <c r="D69" s="220" t="n">
        <f aca="false">IF(B69=0,0,$G$17)</f>
        <v>178444.256202627</v>
      </c>
      <c r="E69" s="220" t="n">
        <f aca="false">IF(B69=0,0,C69*$G$19/100)</f>
        <v>30104.2278308577</v>
      </c>
      <c r="F69" s="220" t="n">
        <f aca="false">IF(B69=0,0,D69-E69)</f>
        <v>148340.028371769</v>
      </c>
      <c r="G69" s="193"/>
      <c r="H69" s="219" t="n">
        <f aca="false">IF(OR(H68=$G$15,H68=0),0,H68+1)</f>
        <v>0</v>
      </c>
      <c r="I69" s="221" t="n">
        <f aca="false">IF(H69=0,0,I68-L68)</f>
        <v>0</v>
      </c>
      <c r="J69" s="221" t="n">
        <f aca="false">IF(H69=0,0,$G$17*12)</f>
        <v>0</v>
      </c>
      <c r="K69" s="221" t="n">
        <f aca="false">IF(H69=0,0,(VLOOKUP(H69*12,$O$23:$Q$623,2,0)-VLOOKUP(H68*12,$O$23:$Q$623,2,0)))</f>
        <v>0</v>
      </c>
      <c r="L69" s="221" t="n">
        <f aca="false">IF(H69=0,0,(VLOOKUP(H69*12,$O$23:$Q$623,3,0)-VLOOKUP(H68*12,$O$23:$Q$623,3,0)))</f>
        <v>0</v>
      </c>
      <c r="O69" s="196" t="n">
        <f aca="false">B69</f>
        <v>47</v>
      </c>
      <c r="P69" s="222" t="n">
        <f aca="false">IF(O69=0,0,SUM($E$23:E69))</f>
        <v>1800231.14549476</v>
      </c>
      <c r="Q69" s="222" t="n">
        <f aca="false">IF(O69=0,0,SUM($F$23:F69))</f>
        <v>6586648.89602871</v>
      </c>
    </row>
    <row r="70" s="195" customFormat="true" ht="12.75" hidden="false" customHeight="false" outlineLevel="0" collapsed="false">
      <c r="A70" s="193"/>
      <c r="B70" s="219" t="n">
        <f aca="false">IF(OR(B69=$G$15*12,B69=0),0,B69+1)</f>
        <v>48</v>
      </c>
      <c r="C70" s="220" t="n">
        <f aca="false">IF(B70=0,0,C69-F69)</f>
        <v>11893351.1039713</v>
      </c>
      <c r="D70" s="220" t="n">
        <f aca="false">IF(B70=0,0,$G$17)</f>
        <v>178444.256202627</v>
      </c>
      <c r="E70" s="220" t="n">
        <f aca="false">IF(B70=0,0,C70*$G$19/100)</f>
        <v>29733.3777599282</v>
      </c>
      <c r="F70" s="220" t="n">
        <f aca="false">IF(B70=0,0,D70-E70)</f>
        <v>148710.878442699</v>
      </c>
      <c r="G70" s="193"/>
      <c r="H70" s="219" t="n">
        <f aca="false">IF(OR(H69=$G$15,H69=0),0,H69+1)</f>
        <v>0</v>
      </c>
      <c r="I70" s="221" t="n">
        <f aca="false">IF(H70=0,0,I69-L69)</f>
        <v>0</v>
      </c>
      <c r="J70" s="221" t="n">
        <f aca="false">IF(H70=0,0,$G$17*12)</f>
        <v>0</v>
      </c>
      <c r="K70" s="221" t="n">
        <f aca="false">IF(H70=0,0,(VLOOKUP(H70*12,$O$23:$Q$623,2,0)-VLOOKUP(H69*12,$O$23:$Q$623,2,0)))</f>
        <v>0</v>
      </c>
      <c r="L70" s="221" t="n">
        <f aca="false">IF(H70=0,0,(VLOOKUP(H70*12,$O$23:$Q$623,3,0)-VLOOKUP(H69*12,$O$23:$Q$623,3,0)))</f>
        <v>0</v>
      </c>
      <c r="O70" s="196" t="n">
        <f aca="false">B70</f>
        <v>48</v>
      </c>
      <c r="P70" s="222" t="n">
        <f aca="false">IF(O70=0,0,SUM($E$23:E70))</f>
        <v>1829964.52325469</v>
      </c>
      <c r="Q70" s="222" t="n">
        <f aca="false">IF(O70=0,0,SUM($F$23:F70))</f>
        <v>6735359.77447141</v>
      </c>
    </row>
    <row r="71" s="195" customFormat="true" ht="12.75" hidden="false" customHeight="false" outlineLevel="0" collapsed="false">
      <c r="A71" s="193"/>
      <c r="B71" s="219" t="n">
        <f aca="false">IF(OR(B70=$G$15*12,B70=0),0,B70+1)</f>
        <v>49</v>
      </c>
      <c r="C71" s="220" t="n">
        <f aca="false">IF(B71=0,0,C70-F70)</f>
        <v>11744640.2255286</v>
      </c>
      <c r="D71" s="220" t="n">
        <f aca="false">IF(B71=0,0,$G$17)</f>
        <v>178444.256202627</v>
      </c>
      <c r="E71" s="220" t="n">
        <f aca="false">IF(B71=0,0,C71*$G$19/100)</f>
        <v>29361.6005638215</v>
      </c>
      <c r="F71" s="220" t="n">
        <f aca="false">IF(B71=0,0,D71-E71)</f>
        <v>149082.655638806</v>
      </c>
      <c r="G71" s="193"/>
      <c r="H71" s="219" t="n">
        <f aca="false">IF(OR(H70=$G$15,H70=0),0,H70+1)</f>
        <v>0</v>
      </c>
      <c r="I71" s="221" t="n">
        <f aca="false">IF(H71=0,0,I70-L70)</f>
        <v>0</v>
      </c>
      <c r="J71" s="221" t="n">
        <f aca="false">IF(H71=0,0,$G$17*12)</f>
        <v>0</v>
      </c>
      <c r="K71" s="221" t="n">
        <f aca="false">IF(H71=0,0,(VLOOKUP(H71*12,$O$23:$Q$623,2,0)-VLOOKUP(H70*12,$O$23:$Q$623,2,0)))</f>
        <v>0</v>
      </c>
      <c r="L71" s="221" t="n">
        <f aca="false">IF(H71=0,0,(VLOOKUP(H71*12,$O$23:$Q$623,3,0)-VLOOKUP(H70*12,$O$23:$Q$623,3,0)))</f>
        <v>0</v>
      </c>
      <c r="O71" s="196" t="n">
        <f aca="false">B71</f>
        <v>49</v>
      </c>
      <c r="P71" s="222" t="n">
        <f aca="false">IF(O71=0,0,SUM($E$23:E71))</f>
        <v>1859326.12381851</v>
      </c>
      <c r="Q71" s="222" t="n">
        <f aca="false">IF(O71=0,0,SUM($F$23:F71))</f>
        <v>6884442.43011021</v>
      </c>
    </row>
    <row r="72" s="195" customFormat="true" ht="12.75" hidden="false" customHeight="false" outlineLevel="0" collapsed="false">
      <c r="A72" s="193"/>
      <c r="B72" s="219" t="n">
        <f aca="false">IF(OR(B71=$G$15*12,B71=0),0,B71+1)</f>
        <v>50</v>
      </c>
      <c r="C72" s="220" t="n">
        <f aca="false">IF(B72=0,0,C71-F71)</f>
        <v>11595557.5698898</v>
      </c>
      <c r="D72" s="220" t="n">
        <f aca="false">IF(B72=0,0,$G$17)</f>
        <v>178444.256202627</v>
      </c>
      <c r="E72" s="220" t="n">
        <f aca="false">IF(B72=0,0,C72*$G$19/100)</f>
        <v>28988.8939247245</v>
      </c>
      <c r="F72" s="220" t="n">
        <f aca="false">IF(B72=0,0,D72-E72)</f>
        <v>149455.362277903</v>
      </c>
      <c r="G72" s="193"/>
      <c r="H72" s="219" t="n">
        <f aca="false">IF(OR(H71=$G$15,H71=0),0,H71+1)</f>
        <v>0</v>
      </c>
      <c r="I72" s="221" t="n">
        <f aca="false">IF(H72=0,0,I71-L71)</f>
        <v>0</v>
      </c>
      <c r="J72" s="221" t="n">
        <f aca="false">IF(H72=0,0,$G$17*12)</f>
        <v>0</v>
      </c>
      <c r="K72" s="221" t="n">
        <f aca="false">IF(H72=0,0,(VLOOKUP(H72*12,$O$23:$Q$623,2,0)-VLOOKUP(H71*12,$O$23:$Q$623,2,0)))</f>
        <v>0</v>
      </c>
      <c r="L72" s="221" t="n">
        <f aca="false">IF(H72=0,0,(VLOOKUP(H72*12,$O$23:$Q$623,3,0)-VLOOKUP(H71*12,$O$23:$Q$623,3,0)))</f>
        <v>0</v>
      </c>
      <c r="O72" s="196" t="n">
        <f aca="false">B72</f>
        <v>50</v>
      </c>
      <c r="P72" s="222" t="n">
        <f aca="false">IF(O72=0,0,SUM($E$23:E72))</f>
        <v>1888315.01774324</v>
      </c>
      <c r="Q72" s="222" t="n">
        <f aca="false">IF(O72=0,0,SUM($F$23:F72))</f>
        <v>7033897.79238812</v>
      </c>
    </row>
    <row r="73" s="195" customFormat="true" ht="12.75" hidden="false" customHeight="false" outlineLevel="0" collapsed="false">
      <c r="A73" s="193"/>
      <c r="B73" s="219" t="n">
        <f aca="false">IF(OR(B72=$G$15*12,B72=0),0,B72+1)</f>
        <v>51</v>
      </c>
      <c r="C73" s="220" t="n">
        <f aca="false">IF(B73=0,0,C72-F72)</f>
        <v>11446102.2076119</v>
      </c>
      <c r="D73" s="220" t="n">
        <f aca="false">IF(B73=0,0,$G$17)</f>
        <v>178444.256202627</v>
      </c>
      <c r="E73" s="220" t="n">
        <f aca="false">IF(B73=0,0,C73*$G$19/100)</f>
        <v>28615.2555190297</v>
      </c>
      <c r="F73" s="220" t="n">
        <f aca="false">IF(B73=0,0,D73-E73)</f>
        <v>149829.000683597</v>
      </c>
      <c r="G73" s="193"/>
      <c r="H73" s="219" t="n">
        <v>0</v>
      </c>
      <c r="I73" s="221" t="n">
        <v>0</v>
      </c>
      <c r="J73" s="221" t="n">
        <v>0</v>
      </c>
      <c r="K73" s="221" t="n">
        <v>0</v>
      </c>
      <c r="L73" s="221" t="n">
        <v>0</v>
      </c>
      <c r="O73" s="196" t="n">
        <f aca="false">B73</f>
        <v>51</v>
      </c>
      <c r="P73" s="222" t="n">
        <f aca="false">IF(O73=0,0,SUM($E$23:E73))</f>
        <v>1916930.27326227</v>
      </c>
      <c r="Q73" s="222" t="n">
        <f aca="false">IF(O73=0,0,SUM($F$23:F73))</f>
        <v>7183726.79307171</v>
      </c>
    </row>
    <row r="74" s="195" customFormat="true" ht="12.75" hidden="false" customHeight="false" outlineLevel="0" collapsed="false">
      <c r="A74" s="193"/>
      <c r="B74" s="219" t="n">
        <f aca="false">IF(OR(B73=$G$15*12,B73=0),0,B73+1)</f>
        <v>52</v>
      </c>
      <c r="C74" s="220" t="n">
        <f aca="false">IF(B74=0,0,C73-F73)</f>
        <v>11296273.2069283</v>
      </c>
      <c r="D74" s="220" t="n">
        <f aca="false">IF(B74=0,0,$G$17)</f>
        <v>178444.256202627</v>
      </c>
      <c r="E74" s="220" t="n">
        <f aca="false">IF(B74=0,0,C74*$G$19/100)</f>
        <v>28240.6830173207</v>
      </c>
      <c r="F74" s="220" t="n">
        <f aca="false">IF(B74=0,0,D74-E74)</f>
        <v>150203.573185306</v>
      </c>
      <c r="G74" s="193"/>
      <c r="H74" s="193"/>
      <c r="I74" s="221"/>
      <c r="J74" s="221"/>
      <c r="K74" s="221"/>
      <c r="L74" s="221"/>
      <c r="O74" s="196" t="n">
        <f aca="false">B74</f>
        <v>52</v>
      </c>
      <c r="P74" s="222" t="n">
        <f aca="false">IF(O74=0,0,SUM($E$23:E74))</f>
        <v>1945170.95627959</v>
      </c>
      <c r="Q74" s="222" t="n">
        <f aca="false">IF(O74=0,0,SUM($F$23:F74))</f>
        <v>7333930.36625702</v>
      </c>
    </row>
    <row r="75" s="195" customFormat="true" ht="12.75" hidden="false" customHeight="false" outlineLevel="0" collapsed="false">
      <c r="A75" s="193"/>
      <c r="B75" s="219" t="n">
        <f aca="false">IF(OR(B74=$G$15*12,B74=0),0,B74+1)</f>
        <v>53</v>
      </c>
      <c r="C75" s="220" t="n">
        <f aca="false">IF(B75=0,0,C74-F74)</f>
        <v>11146069.633743</v>
      </c>
      <c r="D75" s="220" t="n">
        <f aca="false">IF(B75=0,0,$G$17)</f>
        <v>178444.256202627</v>
      </c>
      <c r="E75" s="220" t="n">
        <f aca="false">IF(B75=0,0,C75*$G$19/100)</f>
        <v>27865.1740843575</v>
      </c>
      <c r="F75" s="220" t="n">
        <f aca="false">IF(B75=0,0,D75-E75)</f>
        <v>150579.08211827</v>
      </c>
      <c r="G75" s="193"/>
      <c r="H75" s="193"/>
      <c r="I75" s="221"/>
      <c r="J75" s="221"/>
      <c r="K75" s="221"/>
      <c r="L75" s="221"/>
      <c r="O75" s="196" t="n">
        <f aca="false">B75</f>
        <v>53</v>
      </c>
      <c r="P75" s="222" t="n">
        <f aca="false">IF(O75=0,0,SUM($E$23:E75))</f>
        <v>1973036.13036395</v>
      </c>
      <c r="Q75" s="222" t="n">
        <f aca="false">IF(O75=0,0,SUM($F$23:F75))</f>
        <v>7484509.44837529</v>
      </c>
    </row>
    <row r="76" s="195" customFormat="true" ht="12.75" hidden="false" customHeight="false" outlineLevel="0" collapsed="false">
      <c r="A76" s="193"/>
      <c r="B76" s="219" t="n">
        <f aca="false">IF(OR(B75=$G$15*12,B75=0),0,B75+1)</f>
        <v>54</v>
      </c>
      <c r="C76" s="220" t="n">
        <f aca="false">IF(B76=0,0,C75-F75)</f>
        <v>10995490.5516247</v>
      </c>
      <c r="D76" s="220" t="n">
        <f aca="false">IF(B76=0,0,$G$17)</f>
        <v>178444.256202627</v>
      </c>
      <c r="E76" s="220" t="n">
        <f aca="false">IF(B76=0,0,C76*$G$19/100)</f>
        <v>27488.7263790618</v>
      </c>
      <c r="F76" s="220" t="n">
        <f aca="false">IF(B76=0,0,D76-E76)</f>
        <v>150955.529823565</v>
      </c>
      <c r="G76" s="193"/>
      <c r="H76" s="193"/>
      <c r="I76" s="221"/>
      <c r="J76" s="221"/>
      <c r="K76" s="221"/>
      <c r="L76" s="221"/>
      <c r="O76" s="196" t="n">
        <f aca="false">B76</f>
        <v>54</v>
      </c>
      <c r="P76" s="222" t="n">
        <f aca="false">IF(O76=0,0,SUM($E$23:E76))</f>
        <v>2000524.85674301</v>
      </c>
      <c r="Q76" s="222" t="n">
        <f aca="false">IF(O76=0,0,SUM($F$23:F76))</f>
        <v>7635464.97819885</v>
      </c>
    </row>
    <row r="77" s="195" customFormat="true" ht="12.75" hidden="false" customHeight="false" outlineLevel="0" collapsed="false">
      <c r="A77" s="193"/>
      <c r="B77" s="219" t="n">
        <f aca="false">IF(OR(B76=$G$15*12,B76=0),0,B76+1)</f>
        <v>55</v>
      </c>
      <c r="C77" s="220" t="n">
        <f aca="false">IF(B77=0,0,C76-F76)</f>
        <v>10844535.0218012</v>
      </c>
      <c r="D77" s="220" t="n">
        <f aca="false">IF(B77=0,0,$G$17)</f>
        <v>178444.256202627</v>
      </c>
      <c r="E77" s="220" t="n">
        <f aca="false">IF(B77=0,0,C77*$G$19/100)</f>
        <v>27111.3375545029</v>
      </c>
      <c r="F77" s="220" t="n">
        <f aca="false">IF(B77=0,0,D77-E77)</f>
        <v>151332.918648124</v>
      </c>
      <c r="G77" s="193"/>
      <c r="H77" s="193"/>
      <c r="I77" s="221"/>
      <c r="J77" s="221"/>
      <c r="K77" s="221"/>
      <c r="L77" s="221"/>
      <c r="O77" s="196" t="n">
        <f aca="false">B77</f>
        <v>55</v>
      </c>
      <c r="P77" s="222" t="n">
        <f aca="false">IF(O77=0,0,SUM($E$23:E77))</f>
        <v>2027636.19429751</v>
      </c>
      <c r="Q77" s="222" t="n">
        <f aca="false">IF(O77=0,0,SUM($F$23:F77))</f>
        <v>7786797.89684698</v>
      </c>
    </row>
    <row r="78" s="195" customFormat="true" ht="12.75" hidden="false" customHeight="false" outlineLevel="0" collapsed="false">
      <c r="A78" s="193"/>
      <c r="B78" s="219" t="n">
        <f aca="false">IF(OR(B77=$G$15*12,B77=0),0,B77+1)</f>
        <v>56</v>
      </c>
      <c r="C78" s="220" t="n">
        <f aca="false">IF(B78=0,0,C77-F77)</f>
        <v>10693202.103153</v>
      </c>
      <c r="D78" s="220" t="n">
        <f aca="false">IF(B78=0,0,$G$17)</f>
        <v>178444.256202627</v>
      </c>
      <c r="E78" s="220" t="n">
        <f aca="false">IF(B78=0,0,C78*$G$19/100)</f>
        <v>26733.0052578826</v>
      </c>
      <c r="F78" s="220" t="n">
        <f aca="false">IF(B78=0,0,D78-E78)</f>
        <v>151711.250944745</v>
      </c>
      <c r="G78" s="193"/>
      <c r="H78" s="193"/>
      <c r="I78" s="221"/>
      <c r="J78" s="221"/>
      <c r="K78" s="221"/>
      <c r="L78" s="221"/>
      <c r="O78" s="196" t="n">
        <f aca="false">B78</f>
        <v>56</v>
      </c>
      <c r="P78" s="222" t="n">
        <f aca="false">IF(O78=0,0,SUM($E$23:E78))</f>
        <v>2054369.19955539</v>
      </c>
      <c r="Q78" s="222" t="n">
        <f aca="false">IF(O78=0,0,SUM($F$23:F78))</f>
        <v>7938509.14779172</v>
      </c>
    </row>
    <row r="79" s="195" customFormat="true" ht="12.75" hidden="false" customHeight="false" outlineLevel="0" collapsed="false">
      <c r="A79" s="193"/>
      <c r="B79" s="219" t="n">
        <f aca="false">IF(OR(B78=$G$15*12,B78=0),0,B78+1)</f>
        <v>57</v>
      </c>
      <c r="C79" s="220" t="n">
        <f aca="false">IF(B79=0,0,C78-F78)</f>
        <v>10541490.8522083</v>
      </c>
      <c r="D79" s="220" t="n">
        <f aca="false">IF(B79=0,0,$G$17)</f>
        <v>178444.256202627</v>
      </c>
      <c r="E79" s="220" t="n">
        <f aca="false">IF(B79=0,0,C79*$G$19/100)</f>
        <v>26353.7271305207</v>
      </c>
      <c r="F79" s="220" t="n">
        <f aca="false">IF(B79=0,0,D79-E79)</f>
        <v>152090.529072106</v>
      </c>
      <c r="G79" s="193"/>
      <c r="H79" s="193"/>
      <c r="I79" s="221"/>
      <c r="J79" s="221"/>
      <c r="K79" s="221"/>
      <c r="L79" s="221"/>
      <c r="O79" s="196" t="n">
        <f aca="false">B79</f>
        <v>57</v>
      </c>
      <c r="P79" s="222" t="n">
        <f aca="false">IF(O79=0,0,SUM($E$23:E79))</f>
        <v>2080722.92668591</v>
      </c>
      <c r="Q79" s="222" t="n">
        <f aca="false">IF(O79=0,0,SUM($F$23:F79))</f>
        <v>8090599.67686383</v>
      </c>
    </row>
    <row r="80" s="195" customFormat="true" ht="12.75" hidden="false" customHeight="false" outlineLevel="0" collapsed="false">
      <c r="A80" s="193"/>
      <c r="B80" s="219" t="n">
        <f aca="false">IF(OR(B79=$G$15*12,B79=0),0,B79+1)</f>
        <v>58</v>
      </c>
      <c r="C80" s="220" t="n">
        <f aca="false">IF(B80=0,0,C79-F79)</f>
        <v>10389400.3231362</v>
      </c>
      <c r="D80" s="220" t="n">
        <f aca="false">IF(B80=0,0,$G$17)</f>
        <v>178444.256202627</v>
      </c>
      <c r="E80" s="220" t="n">
        <f aca="false">IF(B80=0,0,C80*$G$19/100)</f>
        <v>25973.5008078404</v>
      </c>
      <c r="F80" s="220" t="n">
        <f aca="false">IF(B80=0,0,D80-E80)</f>
        <v>152470.755394787</v>
      </c>
      <c r="G80" s="193"/>
      <c r="H80" s="193"/>
      <c r="I80" s="221"/>
      <c r="J80" s="221"/>
      <c r="K80" s="221"/>
      <c r="L80" s="221"/>
      <c r="O80" s="196" t="n">
        <f aca="false">B80</f>
        <v>58</v>
      </c>
      <c r="P80" s="222" t="n">
        <f aca="false">IF(O80=0,0,SUM($E$23:E80))</f>
        <v>2106696.42749375</v>
      </c>
      <c r="Q80" s="222" t="n">
        <f aca="false">IF(O80=0,0,SUM($F$23:F80))</f>
        <v>8243070.43225862</v>
      </c>
    </row>
    <row r="81" s="195" customFormat="true" ht="12.75" hidden="false" customHeight="false" outlineLevel="0" collapsed="false">
      <c r="A81" s="193"/>
      <c r="B81" s="219" t="n">
        <f aca="false">IF(OR(B80=$G$15*12,B80=0),0,B80+1)</f>
        <v>59</v>
      </c>
      <c r="C81" s="220" t="n">
        <f aca="false">IF(B81=0,0,C80-F80)</f>
        <v>10236929.5677414</v>
      </c>
      <c r="D81" s="220" t="n">
        <f aca="false">IF(B81=0,0,$G$17)</f>
        <v>178444.256202627</v>
      </c>
      <c r="E81" s="220" t="n">
        <f aca="false">IF(B81=0,0,C81*$G$19/100)</f>
        <v>25592.3239193535</v>
      </c>
      <c r="F81" s="220" t="n">
        <f aca="false">IF(B81=0,0,D81-E81)</f>
        <v>152851.932283274</v>
      </c>
      <c r="G81" s="193"/>
      <c r="H81" s="193"/>
      <c r="I81" s="221"/>
      <c r="J81" s="221"/>
      <c r="K81" s="221"/>
      <c r="L81" s="221"/>
      <c r="O81" s="196" t="n">
        <f aca="false">B81</f>
        <v>59</v>
      </c>
      <c r="P81" s="222" t="n">
        <f aca="false">IF(O81=0,0,SUM($E$23:E81))</f>
        <v>2132288.75141311</v>
      </c>
      <c r="Q81" s="222" t="n">
        <f aca="false">IF(O81=0,0,SUM($F$23:F81))</f>
        <v>8395922.36454189</v>
      </c>
    </row>
    <row r="82" s="195" customFormat="true" ht="12.75" hidden="false" customHeight="false" outlineLevel="0" collapsed="false">
      <c r="A82" s="193"/>
      <c r="B82" s="219" t="n">
        <f aca="false">IF(OR(B81=$G$15*12,B81=0),0,B81+1)</f>
        <v>60</v>
      </c>
      <c r="C82" s="220" t="n">
        <f aca="false">IF(B82=0,0,C81-F81)</f>
        <v>10084077.6354581</v>
      </c>
      <c r="D82" s="220" t="n">
        <f aca="false">IF(B82=0,0,$G$17)</f>
        <v>178444.256202627</v>
      </c>
      <c r="E82" s="220" t="n">
        <f aca="false">IF(B82=0,0,C82*$G$19/100)</f>
        <v>25210.1940886453</v>
      </c>
      <c r="F82" s="220" t="n">
        <f aca="false">IF(B82=0,0,D82-E82)</f>
        <v>153234.062113982</v>
      </c>
      <c r="G82" s="193"/>
      <c r="H82" s="193"/>
      <c r="I82" s="221"/>
      <c r="J82" s="221"/>
      <c r="K82" s="221"/>
      <c r="L82" s="221"/>
      <c r="O82" s="196" t="n">
        <f aca="false">B82</f>
        <v>60</v>
      </c>
      <c r="P82" s="222" t="n">
        <f aca="false">IF(O82=0,0,SUM($E$23:E82))</f>
        <v>2157498.94550175</v>
      </c>
      <c r="Q82" s="222" t="n">
        <f aca="false">IF(O82=0,0,SUM($F$23:F82))</f>
        <v>8549156.42665587</v>
      </c>
    </row>
    <row r="83" s="195" customFormat="true" ht="12.75" hidden="false" customHeight="false" outlineLevel="0" collapsed="false">
      <c r="A83" s="193"/>
      <c r="B83" s="219" t="n">
        <f aca="false">IF(OR(B82=$G$15*12,B82=0),0,B82+1)</f>
        <v>61</v>
      </c>
      <c r="C83" s="220" t="n">
        <f aca="false">IF(B83=0,0,C82-F82)</f>
        <v>9930843.57334414</v>
      </c>
      <c r="D83" s="220" t="n">
        <f aca="false">IF(B83=0,0,$G$17)</f>
        <v>178444.256202627</v>
      </c>
      <c r="E83" s="220" t="n">
        <f aca="false">IF(B83=0,0,C83*$G$19/100)</f>
        <v>24827.1089333603</v>
      </c>
      <c r="F83" s="220" t="n">
        <f aca="false">IF(B83=0,0,D83-E83)</f>
        <v>153617.147269267</v>
      </c>
      <c r="G83" s="193"/>
      <c r="H83" s="193"/>
      <c r="I83" s="221"/>
      <c r="J83" s="221"/>
      <c r="K83" s="221"/>
      <c r="L83" s="221"/>
      <c r="O83" s="196" t="n">
        <f aca="false">B83</f>
        <v>61</v>
      </c>
      <c r="P83" s="222" t="n">
        <f aca="false">IF(O83=0,0,SUM($E$23:E83))</f>
        <v>2182326.05443511</v>
      </c>
      <c r="Q83" s="222" t="n">
        <f aca="false">IF(O83=0,0,SUM($F$23:F83))</f>
        <v>8702773.57392514</v>
      </c>
    </row>
    <row r="84" s="195" customFormat="true" ht="12.75" hidden="false" customHeight="false" outlineLevel="0" collapsed="false">
      <c r="A84" s="193"/>
      <c r="B84" s="219" t="n">
        <f aca="false">IF(OR(B83=$G$15*12,B83=0),0,B83+1)</f>
        <v>62</v>
      </c>
      <c r="C84" s="220" t="n">
        <f aca="false">IF(B84=0,0,C83-F83)</f>
        <v>9777226.42607487</v>
      </c>
      <c r="D84" s="220" t="n">
        <f aca="false">IF(B84=0,0,$G$17)</f>
        <v>178444.256202627</v>
      </c>
      <c r="E84" s="220" t="n">
        <f aca="false">IF(B84=0,0,C84*$G$19/100)</f>
        <v>24443.0660651872</v>
      </c>
      <c r="F84" s="220" t="n">
        <f aca="false">IF(B84=0,0,D84-E84)</f>
        <v>154001.19013744</v>
      </c>
      <c r="G84" s="193"/>
      <c r="H84" s="193"/>
      <c r="I84" s="221"/>
      <c r="J84" s="221"/>
      <c r="K84" s="221"/>
      <c r="L84" s="221"/>
      <c r="O84" s="196" t="n">
        <f aca="false">B84</f>
        <v>62</v>
      </c>
      <c r="P84" s="222" t="n">
        <f aca="false">IF(O84=0,0,SUM($E$23:E84))</f>
        <v>2206769.1205003</v>
      </c>
      <c r="Q84" s="222" t="n">
        <f aca="false">IF(O84=0,0,SUM($F$23:F84))</f>
        <v>8856774.76406258</v>
      </c>
    </row>
    <row r="85" s="195" customFormat="true" ht="12.75" hidden="false" customHeight="false" outlineLevel="0" collapsed="false">
      <c r="A85" s="193"/>
      <c r="B85" s="219" t="n">
        <f aca="false">IF(OR(B84=$G$15*12,B84=0),0,B84+1)</f>
        <v>63</v>
      </c>
      <c r="C85" s="220" t="n">
        <f aca="false">IF(B85=0,0,C84-F84)</f>
        <v>9623225.23593743</v>
      </c>
      <c r="D85" s="220" t="n">
        <f aca="false">IF(B85=0,0,$G$17)</f>
        <v>178444.256202627</v>
      </c>
      <c r="E85" s="220" t="n">
        <f aca="false">IF(B85=0,0,C85*$G$19/100)</f>
        <v>24058.0630898436</v>
      </c>
      <c r="F85" s="220" t="n">
        <f aca="false">IF(B85=0,0,D85-E85)</f>
        <v>154386.193112784</v>
      </c>
      <c r="G85" s="193"/>
      <c r="H85" s="193"/>
      <c r="I85" s="221"/>
      <c r="J85" s="221"/>
      <c r="K85" s="221"/>
      <c r="L85" s="221"/>
      <c r="O85" s="196" t="n">
        <f aca="false">B85</f>
        <v>63</v>
      </c>
      <c r="P85" s="222" t="n">
        <f aca="false">IF(O85=0,0,SUM($E$23:E85))</f>
        <v>2230827.18359014</v>
      </c>
      <c r="Q85" s="222" t="n">
        <f aca="false">IF(O85=0,0,SUM($F$23:F85))</f>
        <v>9011160.95717537</v>
      </c>
    </row>
    <row r="86" s="195" customFormat="true" ht="12.75" hidden="false" customHeight="false" outlineLevel="0" collapsed="false">
      <c r="A86" s="193"/>
      <c r="B86" s="219" t="n">
        <f aca="false">IF(OR(B85=$G$15*12,B85=0),0,B85+1)</f>
        <v>64</v>
      </c>
      <c r="C86" s="220" t="n">
        <f aca="false">IF(B86=0,0,C85-F85)</f>
        <v>9468839.04282464</v>
      </c>
      <c r="D86" s="220" t="n">
        <f aca="false">IF(B86=0,0,$G$17)</f>
        <v>178444.256202627</v>
      </c>
      <c r="E86" s="220" t="n">
        <f aca="false">IF(B86=0,0,C86*$G$19/100)</f>
        <v>23672.0976070616</v>
      </c>
      <c r="F86" s="220" t="n">
        <f aca="false">IF(B86=0,0,D86-E86)</f>
        <v>154772.158595566</v>
      </c>
      <c r="G86" s="193"/>
      <c r="H86" s="193"/>
      <c r="I86" s="221"/>
      <c r="J86" s="221"/>
      <c r="K86" s="221"/>
      <c r="L86" s="221"/>
      <c r="O86" s="196" t="n">
        <f aca="false">B86</f>
        <v>64</v>
      </c>
      <c r="P86" s="222" t="n">
        <f aca="false">IF(O86=0,0,SUM($E$23:E86))</f>
        <v>2254499.28119721</v>
      </c>
      <c r="Q86" s="222" t="n">
        <f aca="false">IF(O86=0,0,SUM($F$23:F86))</f>
        <v>9165933.11577093</v>
      </c>
    </row>
    <row r="87" s="195" customFormat="true" ht="12.75" hidden="false" customHeight="false" outlineLevel="0" collapsed="false">
      <c r="A87" s="193"/>
      <c r="B87" s="219" t="n">
        <f aca="false">IF(OR(B86=$G$15*12,B86=0),0,B86+1)</f>
        <v>65</v>
      </c>
      <c r="C87" s="220" t="n">
        <f aca="false">IF(B87=0,0,C86-F86)</f>
        <v>9314066.88422908</v>
      </c>
      <c r="D87" s="220" t="n">
        <f aca="false">IF(B87=0,0,$G$17)</f>
        <v>178444.256202627</v>
      </c>
      <c r="E87" s="220" t="n">
        <f aca="false">IF(B87=0,0,C87*$G$19/100)</f>
        <v>23285.1672105727</v>
      </c>
      <c r="F87" s="220" t="n">
        <f aca="false">IF(B87=0,0,D87-E87)</f>
        <v>155159.088992054</v>
      </c>
      <c r="G87" s="193"/>
      <c r="H87" s="193"/>
      <c r="I87" s="221"/>
      <c r="J87" s="221"/>
      <c r="K87" s="221"/>
      <c r="L87" s="221"/>
      <c r="O87" s="196" t="n">
        <f aca="false">B87</f>
        <v>65</v>
      </c>
      <c r="P87" s="222" t="n">
        <f aca="false">IF(O87=0,0,SUM($E$23:E87))</f>
        <v>2277784.44840778</v>
      </c>
      <c r="Q87" s="222" t="n">
        <f aca="false">IF(O87=0,0,SUM($F$23:F87))</f>
        <v>9321092.20476298</v>
      </c>
    </row>
    <row r="88" s="195" customFormat="true" ht="12.75" hidden="false" customHeight="false" outlineLevel="0" collapsed="false">
      <c r="A88" s="193"/>
      <c r="B88" s="219" t="n">
        <f aca="false">IF(OR(B87=$G$15*12,B87=0),0,B87+1)</f>
        <v>66</v>
      </c>
      <c r="C88" s="220" t="n">
        <f aca="false">IF(B88=0,0,C87-F87)</f>
        <v>9158907.79523703</v>
      </c>
      <c r="D88" s="220" t="n">
        <f aca="false">IF(B88=0,0,$G$17)</f>
        <v>178444.256202627</v>
      </c>
      <c r="E88" s="220" t="n">
        <f aca="false">IF(B88=0,0,C88*$G$19/100)</f>
        <v>22897.2694880926</v>
      </c>
      <c r="F88" s="220" t="n">
        <f aca="false">IF(B88=0,0,D88-E88)</f>
        <v>155546.986714535</v>
      </c>
      <c r="G88" s="193"/>
      <c r="H88" s="193"/>
      <c r="I88" s="221"/>
      <c r="J88" s="221"/>
      <c r="K88" s="221"/>
      <c r="L88" s="221"/>
      <c r="O88" s="196" t="n">
        <f aca="false">B88</f>
        <v>66</v>
      </c>
      <c r="P88" s="222" t="n">
        <f aca="false">IF(O88=0,0,SUM($E$23:E88))</f>
        <v>2300681.71789587</v>
      </c>
      <c r="Q88" s="222" t="n">
        <f aca="false">IF(O88=0,0,SUM($F$23:F88))</f>
        <v>9476639.19147752</v>
      </c>
    </row>
    <row r="89" s="195" customFormat="true" ht="12.75" hidden="false" customHeight="false" outlineLevel="0" collapsed="false">
      <c r="A89" s="193"/>
      <c r="B89" s="219" t="n">
        <f aca="false">IF(OR(B88=$G$15*12,B88=0),0,B88+1)</f>
        <v>67</v>
      </c>
      <c r="C89" s="220" t="n">
        <f aca="false">IF(B89=0,0,C88-F88)</f>
        <v>9003360.80852249</v>
      </c>
      <c r="D89" s="220" t="n">
        <f aca="false">IF(B89=0,0,$G$17)</f>
        <v>178444.256202627</v>
      </c>
      <c r="E89" s="220" t="n">
        <f aca="false">IF(B89=0,0,C89*$G$19/100)</f>
        <v>22508.4020213062</v>
      </c>
      <c r="F89" s="220" t="n">
        <f aca="false">IF(B89=0,0,D89-E89)</f>
        <v>155935.854181321</v>
      </c>
      <c r="G89" s="193"/>
      <c r="H89" s="193"/>
      <c r="I89" s="221"/>
      <c r="J89" s="221"/>
      <c r="K89" s="221"/>
      <c r="L89" s="221"/>
      <c r="O89" s="196" t="n">
        <f aca="false">B89</f>
        <v>67</v>
      </c>
      <c r="P89" s="222" t="n">
        <f aca="false">IF(O89=0,0,SUM($E$23:E89))</f>
        <v>2323190.11991718</v>
      </c>
      <c r="Q89" s="222" t="n">
        <f aca="false">IF(O89=0,0,SUM($F$23:F89))</f>
        <v>9632575.04565884</v>
      </c>
    </row>
    <row r="90" s="195" customFormat="true" ht="12.75" hidden="false" customHeight="false" outlineLevel="0" collapsed="false">
      <c r="A90" s="193"/>
      <c r="B90" s="219" t="n">
        <f aca="false">IF(OR(B89=$G$15*12,B89=0),0,B89+1)</f>
        <v>68</v>
      </c>
      <c r="C90" s="220" t="n">
        <f aca="false">IF(B90=0,0,C89-F89)</f>
        <v>8847424.95434117</v>
      </c>
      <c r="D90" s="220" t="n">
        <f aca="false">IF(B90=0,0,$G$17)</f>
        <v>178444.256202627</v>
      </c>
      <c r="E90" s="220" t="n">
        <f aca="false">IF(B90=0,0,C90*$G$19/100)</f>
        <v>22118.5623858529</v>
      </c>
      <c r="F90" s="220" t="n">
        <f aca="false">IF(B90=0,0,D90-E90)</f>
        <v>156325.693816774</v>
      </c>
      <c r="G90" s="193"/>
      <c r="H90" s="193"/>
      <c r="I90" s="221"/>
      <c r="J90" s="221"/>
      <c r="K90" s="221"/>
      <c r="L90" s="221"/>
      <c r="O90" s="196" t="n">
        <f aca="false">B90</f>
        <v>68</v>
      </c>
      <c r="P90" s="222" t="n">
        <f aca="false">IF(O90=0,0,SUM($E$23:E90))</f>
        <v>2345308.68230303</v>
      </c>
      <c r="Q90" s="222" t="n">
        <f aca="false">IF(O90=0,0,SUM($F$23:F90))</f>
        <v>9788900.73947561</v>
      </c>
    </row>
    <row r="91" s="195" customFormat="true" ht="12.75" hidden="false" customHeight="false" outlineLevel="0" collapsed="false">
      <c r="A91" s="193"/>
      <c r="B91" s="219" t="n">
        <f aca="false">IF(OR(B90=$G$15*12,B90=0),0,B90+1)</f>
        <v>69</v>
      </c>
      <c r="C91" s="220" t="n">
        <f aca="false">IF(B91=0,0,C90-F90)</f>
        <v>8691099.2605244</v>
      </c>
      <c r="D91" s="220" t="n">
        <f aca="false">IF(B91=0,0,$G$17)</f>
        <v>178444.256202627</v>
      </c>
      <c r="E91" s="220" t="n">
        <f aca="false">IF(B91=0,0,C91*$G$19/100)</f>
        <v>21727.748151311</v>
      </c>
      <c r="F91" s="220" t="n">
        <f aca="false">IF(B91=0,0,D91-E91)</f>
        <v>156716.508051316</v>
      </c>
      <c r="G91" s="193"/>
      <c r="H91" s="193"/>
      <c r="I91" s="221"/>
      <c r="J91" s="221"/>
      <c r="K91" s="221"/>
      <c r="L91" s="221"/>
      <c r="O91" s="196" t="n">
        <f aca="false">B91</f>
        <v>69</v>
      </c>
      <c r="P91" s="222" t="n">
        <f aca="false">IF(O91=0,0,SUM($E$23:E91))</f>
        <v>2367036.43045434</v>
      </c>
      <c r="Q91" s="222" t="n">
        <f aca="false">IF(O91=0,0,SUM($F$23:F91))</f>
        <v>9945617.24752693</v>
      </c>
    </row>
    <row r="92" s="195" customFormat="true" ht="12.75" hidden="false" customHeight="false" outlineLevel="0" collapsed="false">
      <c r="A92" s="193"/>
      <c r="B92" s="219" t="n">
        <f aca="false">IF(OR(B91=$G$15*12,B91=0),0,B91+1)</f>
        <v>70</v>
      </c>
      <c r="C92" s="220" t="n">
        <f aca="false">IF(B92=0,0,C91-F91)</f>
        <v>8534382.75247308</v>
      </c>
      <c r="D92" s="220" t="n">
        <f aca="false">IF(B92=0,0,$G$17)</f>
        <v>178444.256202627</v>
      </c>
      <c r="E92" s="220" t="n">
        <f aca="false">IF(B92=0,0,C92*$G$19/100)</f>
        <v>21335.9568811827</v>
      </c>
      <c r="F92" s="220" t="n">
        <f aca="false">IF(B92=0,0,D92-E92)</f>
        <v>157108.299321444</v>
      </c>
      <c r="G92" s="193"/>
      <c r="H92" s="193"/>
      <c r="I92" s="221"/>
      <c r="J92" s="221"/>
      <c r="K92" s="221"/>
      <c r="L92" s="221"/>
      <c r="O92" s="196" t="n">
        <f aca="false">B92</f>
        <v>70</v>
      </c>
      <c r="P92" s="222" t="n">
        <f aca="false">IF(O92=0,0,SUM($E$23:E92))</f>
        <v>2388372.38733552</v>
      </c>
      <c r="Q92" s="222" t="n">
        <f aca="false">IF(O92=0,0,SUM($F$23:F92))</f>
        <v>10102725.5468484</v>
      </c>
    </row>
    <row r="93" s="195" customFormat="true" ht="12.75" hidden="false" customHeight="false" outlineLevel="0" collapsed="false">
      <c r="A93" s="193"/>
      <c r="B93" s="219" t="n">
        <f aca="false">IF(OR(B92=$G$15*12,B92=0),0,B92+1)</f>
        <v>71</v>
      </c>
      <c r="C93" s="220" t="n">
        <f aca="false">IF(B93=0,0,C92-F92)</f>
        <v>8377274.45315164</v>
      </c>
      <c r="D93" s="220" t="n">
        <f aca="false">IF(B93=0,0,$G$17)</f>
        <v>178444.256202627</v>
      </c>
      <c r="E93" s="220" t="n">
        <f aca="false">IF(B93=0,0,C93*$G$19/100)</f>
        <v>20943.1861328791</v>
      </c>
      <c r="F93" s="220" t="n">
        <f aca="false">IF(B93=0,0,D93-E93)</f>
        <v>157501.070069748</v>
      </c>
      <c r="G93" s="193"/>
      <c r="H93" s="193"/>
      <c r="I93" s="221"/>
      <c r="J93" s="221"/>
      <c r="K93" s="221"/>
      <c r="L93" s="221"/>
      <c r="O93" s="196" t="n">
        <f aca="false">B93</f>
        <v>71</v>
      </c>
      <c r="P93" s="222" t="n">
        <f aca="false">IF(O93=0,0,SUM($E$23:E93))</f>
        <v>2409315.5734684</v>
      </c>
      <c r="Q93" s="222" t="n">
        <f aca="false">IF(O93=0,0,SUM($F$23:F93))</f>
        <v>10260226.6169181</v>
      </c>
    </row>
    <row r="94" s="195" customFormat="true" ht="12.75" hidden="false" customHeight="false" outlineLevel="0" collapsed="false">
      <c r="A94" s="193"/>
      <c r="B94" s="219" t="n">
        <f aca="false">IF(OR(B93=$G$15*12,B93=0),0,B93+1)</f>
        <v>72</v>
      </c>
      <c r="C94" s="220" t="n">
        <f aca="false">IF(B94=0,0,C93-F93)</f>
        <v>8219773.38308189</v>
      </c>
      <c r="D94" s="220" t="n">
        <f aca="false">IF(B94=0,0,$G$17)</f>
        <v>178444.256202627</v>
      </c>
      <c r="E94" s="220" t="n">
        <f aca="false">IF(B94=0,0,C94*$G$19/100)</f>
        <v>20549.4334577047</v>
      </c>
      <c r="F94" s="220" t="n">
        <f aca="false">IF(B94=0,0,D94-E94)</f>
        <v>157894.822744922</v>
      </c>
      <c r="G94" s="193"/>
      <c r="H94" s="193"/>
      <c r="I94" s="221"/>
      <c r="J94" s="221"/>
      <c r="K94" s="221"/>
      <c r="L94" s="221"/>
      <c r="O94" s="196" t="n">
        <f aca="false">B94</f>
        <v>72</v>
      </c>
      <c r="P94" s="222" t="n">
        <f aca="false">IF(O94=0,0,SUM($E$23:E94))</f>
        <v>2429865.00692611</v>
      </c>
      <c r="Q94" s="222" t="n">
        <f aca="false">IF(O94=0,0,SUM($F$23:F94))</f>
        <v>10418121.439663</v>
      </c>
    </row>
    <row r="95" s="195" customFormat="true" ht="12.75" hidden="false" customHeight="false" outlineLevel="0" collapsed="false">
      <c r="A95" s="193"/>
      <c r="B95" s="219" t="n">
        <f aca="false">IF(OR(B94=$G$15*12,B94=0),0,B94+1)</f>
        <v>73</v>
      </c>
      <c r="C95" s="220" t="n">
        <f aca="false">IF(B95=0,0,C94-F94)</f>
        <v>8061878.56033696</v>
      </c>
      <c r="D95" s="220" t="n">
        <f aca="false">IF(B95=0,0,$G$17)</f>
        <v>178444.256202627</v>
      </c>
      <c r="E95" s="220" t="n">
        <f aca="false">IF(B95=0,0,C95*$G$19/100)</f>
        <v>20154.6964008424</v>
      </c>
      <c r="F95" s="220" t="n">
        <f aca="false">IF(B95=0,0,D95-E95)</f>
        <v>158289.559801785</v>
      </c>
      <c r="G95" s="193"/>
      <c r="H95" s="193"/>
      <c r="I95" s="221"/>
      <c r="J95" s="221"/>
      <c r="K95" s="221"/>
      <c r="L95" s="221"/>
      <c r="O95" s="196" t="n">
        <f aca="false">B95</f>
        <v>73</v>
      </c>
      <c r="P95" s="222" t="n">
        <f aca="false">IF(O95=0,0,SUM($E$23:E95))</f>
        <v>2450019.70332695</v>
      </c>
      <c r="Q95" s="222" t="n">
        <f aca="false">IF(O95=0,0,SUM($F$23:F95))</f>
        <v>10576410.9994648</v>
      </c>
    </row>
    <row r="96" s="195" customFormat="true" ht="12.75" hidden="false" customHeight="false" outlineLevel="0" collapsed="false">
      <c r="A96" s="193"/>
      <c r="B96" s="219" t="n">
        <f aca="false">IF(OR(B95=$G$15*12,B95=0),0,B95+1)</f>
        <v>74</v>
      </c>
      <c r="C96" s="220" t="n">
        <f aca="false">IF(B96=0,0,C95-F95)</f>
        <v>7903589.00053518</v>
      </c>
      <c r="D96" s="220" t="n">
        <f aca="false">IF(B96=0,0,$G$17)</f>
        <v>178444.256202627</v>
      </c>
      <c r="E96" s="220" t="n">
        <f aca="false">IF(B96=0,0,C96*$G$19/100)</f>
        <v>19758.972501338</v>
      </c>
      <c r="F96" s="220" t="n">
        <f aca="false">IF(B96=0,0,D96-E96)</f>
        <v>158685.283701289</v>
      </c>
      <c r="G96" s="193"/>
      <c r="H96" s="193"/>
      <c r="I96" s="221"/>
      <c r="J96" s="221"/>
      <c r="K96" s="221"/>
      <c r="L96" s="221"/>
      <c r="O96" s="196" t="n">
        <f aca="false">B96</f>
        <v>74</v>
      </c>
      <c r="P96" s="222" t="n">
        <f aca="false">IF(O96=0,0,SUM($E$23:E96))</f>
        <v>2469778.67582829</v>
      </c>
      <c r="Q96" s="222" t="n">
        <f aca="false">IF(O96=0,0,SUM($F$23:F96))</f>
        <v>10735096.2831661</v>
      </c>
    </row>
    <row r="97" s="195" customFormat="true" ht="12.75" hidden="false" customHeight="false" outlineLevel="0" collapsed="false">
      <c r="A97" s="193"/>
      <c r="B97" s="219" t="n">
        <f aca="false">IF(OR(B96=$G$15*12,B96=0),0,B96+1)</f>
        <v>75</v>
      </c>
      <c r="C97" s="220" t="n">
        <f aca="false">IF(B97=0,0,C96-F96)</f>
        <v>7744903.71683389</v>
      </c>
      <c r="D97" s="220" t="n">
        <f aca="false">IF(B97=0,0,$G$17)</f>
        <v>178444.256202627</v>
      </c>
      <c r="E97" s="220" t="n">
        <f aca="false">IF(B97=0,0,C97*$G$19/100)</f>
        <v>19362.2592920847</v>
      </c>
      <c r="F97" s="220" t="n">
        <f aca="false">IF(B97=0,0,D97-E97)</f>
        <v>159081.996910542</v>
      </c>
      <c r="G97" s="193"/>
      <c r="H97" s="193"/>
      <c r="I97" s="221"/>
      <c r="J97" s="221"/>
      <c r="K97" s="221"/>
      <c r="L97" s="221"/>
      <c r="O97" s="196" t="n">
        <f aca="false">B97</f>
        <v>75</v>
      </c>
      <c r="P97" s="222" t="n">
        <f aca="false">IF(O97=0,0,SUM($E$23:E97))</f>
        <v>2489140.93512037</v>
      </c>
      <c r="Q97" s="222" t="n">
        <f aca="false">IF(O97=0,0,SUM($F$23:F97))</f>
        <v>10894178.2800767</v>
      </c>
    </row>
    <row r="98" s="195" customFormat="true" ht="12.75" hidden="false" customHeight="false" outlineLevel="0" collapsed="false">
      <c r="A98" s="193"/>
      <c r="B98" s="219" t="n">
        <f aca="false">IF(OR(B97=$G$15*12,B97=0),0,B97+1)</f>
        <v>76</v>
      </c>
      <c r="C98" s="220" t="n">
        <f aca="false">IF(B98=0,0,C97-F97)</f>
        <v>7585821.71992335</v>
      </c>
      <c r="D98" s="220" t="n">
        <f aca="false">IF(B98=0,0,$G$17)</f>
        <v>178444.256202627</v>
      </c>
      <c r="E98" s="220" t="n">
        <f aca="false">IF(B98=0,0,C98*$G$19/100)</f>
        <v>18964.5542998084</v>
      </c>
      <c r="F98" s="220" t="n">
        <f aca="false">IF(B98=0,0,D98-E98)</f>
        <v>159479.701902819</v>
      </c>
      <c r="G98" s="193"/>
      <c r="H98" s="193"/>
      <c r="I98" s="221"/>
      <c r="J98" s="221"/>
      <c r="K98" s="221"/>
      <c r="L98" s="221"/>
      <c r="O98" s="196" t="n">
        <f aca="false">B98</f>
        <v>76</v>
      </c>
      <c r="P98" s="222" t="n">
        <f aca="false">IF(O98=0,0,SUM($E$23:E98))</f>
        <v>2508105.48942018</v>
      </c>
      <c r="Q98" s="222" t="n">
        <f aca="false">IF(O98=0,0,SUM($F$23:F98))</f>
        <v>11053657.9819795</v>
      </c>
    </row>
    <row r="99" s="195" customFormat="true" ht="12.75" hidden="false" customHeight="false" outlineLevel="0" collapsed="false">
      <c r="A99" s="193"/>
      <c r="B99" s="219" t="n">
        <f aca="false">IF(OR(B98=$G$15*12,B98=0),0,B98+1)</f>
        <v>77</v>
      </c>
      <c r="C99" s="220" t="n">
        <f aca="false">IF(B99=0,0,C98-F98)</f>
        <v>7426342.01802053</v>
      </c>
      <c r="D99" s="220" t="n">
        <f aca="false">IF(B99=0,0,$G$17)</f>
        <v>178444.256202627</v>
      </c>
      <c r="E99" s="220" t="n">
        <f aca="false">IF(B99=0,0,C99*$G$19/100)</f>
        <v>18565.8550450513</v>
      </c>
      <c r="F99" s="220" t="n">
        <f aca="false">IF(B99=0,0,D99-E99)</f>
        <v>159878.401157576</v>
      </c>
      <c r="G99" s="193"/>
      <c r="H99" s="193"/>
      <c r="I99" s="221"/>
      <c r="J99" s="221"/>
      <c r="K99" s="221"/>
      <c r="L99" s="221"/>
      <c r="O99" s="196" t="n">
        <f aca="false">B99</f>
        <v>77</v>
      </c>
      <c r="P99" s="222" t="n">
        <f aca="false">IF(O99=0,0,SUM($E$23:E99))</f>
        <v>2526671.34446523</v>
      </c>
      <c r="Q99" s="222" t="n">
        <f aca="false">IF(O99=0,0,SUM($F$23:F99))</f>
        <v>11213536.3831371</v>
      </c>
    </row>
    <row r="100" s="195" customFormat="true" ht="12.75" hidden="false" customHeight="false" outlineLevel="0" collapsed="false">
      <c r="A100" s="193"/>
      <c r="B100" s="219" t="n">
        <f aca="false">IF(OR(B99=$G$15*12,B99=0),0,B99+1)</f>
        <v>78</v>
      </c>
      <c r="C100" s="220" t="n">
        <f aca="false">IF(B100=0,0,C99-F99)</f>
        <v>7266463.61686295</v>
      </c>
      <c r="D100" s="220" t="n">
        <f aca="false">IF(B100=0,0,$G$17)</f>
        <v>178444.256202627</v>
      </c>
      <c r="E100" s="220" t="n">
        <f aca="false">IF(B100=0,0,C100*$G$19/100)</f>
        <v>18166.1590421574</v>
      </c>
      <c r="F100" s="220" t="n">
        <f aca="false">IF(B100=0,0,D100-E100)</f>
        <v>160278.09716047</v>
      </c>
      <c r="G100" s="193"/>
      <c r="H100" s="193"/>
      <c r="I100" s="221"/>
      <c r="J100" s="221"/>
      <c r="K100" s="221"/>
      <c r="L100" s="221"/>
      <c r="O100" s="196" t="n">
        <f aca="false">B100</f>
        <v>78</v>
      </c>
      <c r="P100" s="222" t="n">
        <f aca="false">IF(O100=0,0,SUM($E$23:E100))</f>
        <v>2544837.50350739</v>
      </c>
      <c r="Q100" s="222" t="n">
        <f aca="false">IF(O100=0,0,SUM($F$23:F100))</f>
        <v>11373814.4802975</v>
      </c>
    </row>
    <row r="101" s="195" customFormat="true" ht="12.75" hidden="false" customHeight="false" outlineLevel="0" collapsed="false">
      <c r="A101" s="193"/>
      <c r="B101" s="219" t="n">
        <f aca="false">IF(OR(B100=$G$15*12,B100=0),0,B100+1)</f>
        <v>79</v>
      </c>
      <c r="C101" s="220" t="n">
        <f aca="false">IF(B101=0,0,C100-F100)</f>
        <v>7106185.51970248</v>
      </c>
      <c r="D101" s="220" t="n">
        <f aca="false">IF(B101=0,0,$G$17)</f>
        <v>178444.256202627</v>
      </c>
      <c r="E101" s="220" t="n">
        <f aca="false">IF(B101=0,0,C101*$G$19/100)</f>
        <v>17765.4637992562</v>
      </c>
      <c r="F101" s="220" t="n">
        <f aca="false">IF(B101=0,0,D101-E101)</f>
        <v>160678.792403371</v>
      </c>
      <c r="G101" s="193"/>
      <c r="H101" s="193"/>
      <c r="I101" s="221"/>
      <c r="J101" s="221"/>
      <c r="K101" s="221"/>
      <c r="L101" s="221"/>
      <c r="O101" s="196" t="n">
        <f aca="false">B101</f>
        <v>79</v>
      </c>
      <c r="P101" s="222" t="n">
        <f aca="false">IF(O101=0,0,SUM($E$23:E101))</f>
        <v>2562602.96730665</v>
      </c>
      <c r="Q101" s="222" t="n">
        <f aca="false">IF(O101=0,0,SUM($F$23:F101))</f>
        <v>11534493.2727009</v>
      </c>
    </row>
    <row r="102" s="195" customFormat="true" ht="12.75" hidden="false" customHeight="false" outlineLevel="0" collapsed="false">
      <c r="A102" s="193"/>
      <c r="B102" s="219" t="n">
        <f aca="false">IF(OR(B101=$G$15*12,B101=0),0,B101+1)</f>
        <v>80</v>
      </c>
      <c r="C102" s="220" t="n">
        <f aca="false">IF(B102=0,0,C101-F101)</f>
        <v>6945506.72729911</v>
      </c>
      <c r="D102" s="220" t="n">
        <f aca="false">IF(B102=0,0,$G$17)</f>
        <v>178444.256202627</v>
      </c>
      <c r="E102" s="220" t="n">
        <f aca="false">IF(B102=0,0,C102*$G$19/100)</f>
        <v>17363.7668182478</v>
      </c>
      <c r="F102" s="220" t="n">
        <f aca="false">IF(B102=0,0,D102-E102)</f>
        <v>161080.489384379</v>
      </c>
      <c r="G102" s="193"/>
      <c r="H102" s="193"/>
      <c r="I102" s="221"/>
      <c r="J102" s="221"/>
      <c r="K102" s="221"/>
      <c r="L102" s="221"/>
      <c r="O102" s="196" t="n">
        <f aca="false">B102</f>
        <v>80</v>
      </c>
      <c r="P102" s="222" t="n">
        <f aca="false">IF(O102=0,0,SUM($E$23:E102))</f>
        <v>2579966.7341249</v>
      </c>
      <c r="Q102" s="222" t="n">
        <f aca="false">IF(O102=0,0,SUM($F$23:F102))</f>
        <v>11695573.7620853</v>
      </c>
    </row>
    <row r="103" s="195" customFormat="true" ht="12.75" hidden="false" customHeight="false" outlineLevel="0" collapsed="false">
      <c r="A103" s="193"/>
      <c r="B103" s="219" t="n">
        <f aca="false">IF(OR(B102=$G$15*12,B102=0),0,B102+1)</f>
        <v>81</v>
      </c>
      <c r="C103" s="220" t="n">
        <f aca="false">IF(B103=0,0,C102-F102)</f>
        <v>6784426.23791474</v>
      </c>
      <c r="D103" s="220" t="n">
        <f aca="false">IF(B103=0,0,$G$17)</f>
        <v>178444.256202627</v>
      </c>
      <c r="E103" s="220" t="n">
        <f aca="false">IF(B103=0,0,C103*$G$19/100)</f>
        <v>16961.0655947868</v>
      </c>
      <c r="F103" s="220" t="n">
        <f aca="false">IF(B103=0,0,D103-E103)</f>
        <v>161483.19060784</v>
      </c>
      <c r="G103" s="193"/>
      <c r="H103" s="193"/>
      <c r="I103" s="221"/>
      <c r="J103" s="221"/>
      <c r="K103" s="221"/>
      <c r="L103" s="221"/>
      <c r="O103" s="196" t="n">
        <f aca="false">B103</f>
        <v>81</v>
      </c>
      <c r="P103" s="222" t="n">
        <f aca="false">IF(O103=0,0,SUM($E$23:E103))</f>
        <v>2596927.79971968</v>
      </c>
      <c r="Q103" s="222" t="n">
        <f aca="false">IF(O103=0,0,SUM($F$23:F103))</f>
        <v>11857056.9526931</v>
      </c>
    </row>
    <row r="104" s="195" customFormat="true" ht="12.75" hidden="false" customHeight="false" outlineLevel="0" collapsed="false">
      <c r="A104" s="193"/>
      <c r="B104" s="219" t="n">
        <f aca="false">IF(OR(B103=$G$15*12,B103=0),0,B103+1)</f>
        <v>82</v>
      </c>
      <c r="C104" s="220" t="n">
        <f aca="false">IF(B104=0,0,C103-F103)</f>
        <v>6622943.04730689</v>
      </c>
      <c r="D104" s="220" t="n">
        <f aca="false">IF(B104=0,0,$G$17)</f>
        <v>178444.256202627</v>
      </c>
      <c r="E104" s="220" t="n">
        <f aca="false">IF(B104=0,0,C104*$G$19/100)</f>
        <v>16557.3576182672</v>
      </c>
      <c r="F104" s="220" t="n">
        <f aca="false">IF(B104=0,0,D104-E104)</f>
        <v>161886.89858436</v>
      </c>
      <c r="G104" s="193"/>
      <c r="H104" s="193"/>
      <c r="I104" s="221"/>
      <c r="J104" s="221"/>
      <c r="K104" s="221"/>
      <c r="L104" s="221"/>
      <c r="O104" s="196" t="n">
        <f aca="false">B104</f>
        <v>82</v>
      </c>
      <c r="P104" s="222" t="n">
        <f aca="false">IF(O104=0,0,SUM($E$23:E104))</f>
        <v>2613485.15733795</v>
      </c>
      <c r="Q104" s="222" t="n">
        <f aca="false">IF(O104=0,0,SUM($F$23:F104))</f>
        <v>12018943.8512775</v>
      </c>
    </row>
    <row r="105" s="195" customFormat="true" ht="12.75" hidden="false" customHeight="false" outlineLevel="0" collapsed="false">
      <c r="A105" s="193"/>
      <c r="B105" s="219" t="n">
        <f aca="false">IF(OR(B104=$G$15*12,B104=0),0,B104+1)</f>
        <v>83</v>
      </c>
      <c r="C105" s="220" t="n">
        <f aca="false">IF(B105=0,0,C104-F104)</f>
        <v>6461056.14872253</v>
      </c>
      <c r="D105" s="220" t="n">
        <f aca="false">IF(B105=0,0,$G$17)</f>
        <v>178444.256202627</v>
      </c>
      <c r="E105" s="220" t="n">
        <f aca="false">IF(B105=0,0,C105*$G$19/100)</f>
        <v>16152.6403718063</v>
      </c>
      <c r="F105" s="220" t="n">
        <f aca="false">IF(B105=0,0,D105-E105)</f>
        <v>162291.615830821</v>
      </c>
      <c r="G105" s="193"/>
      <c r="H105" s="193"/>
      <c r="I105" s="221"/>
      <c r="J105" s="221"/>
      <c r="K105" s="221"/>
      <c r="L105" s="221"/>
      <c r="O105" s="196" t="n">
        <f aca="false">B105</f>
        <v>83</v>
      </c>
      <c r="P105" s="222" t="n">
        <f aca="false">IF(O105=0,0,SUM($E$23:E105))</f>
        <v>2629637.79770976</v>
      </c>
      <c r="Q105" s="222" t="n">
        <f aca="false">IF(O105=0,0,SUM($F$23:F105))</f>
        <v>12181235.4671083</v>
      </c>
    </row>
    <row r="106" s="195" customFormat="true" ht="12.75" hidden="false" customHeight="false" outlineLevel="0" collapsed="false">
      <c r="A106" s="193"/>
      <c r="B106" s="219" t="n">
        <f aca="false">IF(OR(B105=$G$15*12,B105=0),0,B105+1)</f>
        <v>84</v>
      </c>
      <c r="C106" s="220" t="n">
        <f aca="false">IF(B106=0,0,C105-F105)</f>
        <v>6298764.53289171</v>
      </c>
      <c r="D106" s="220" t="n">
        <f aca="false">IF(B106=0,0,$G$17)</f>
        <v>178444.256202627</v>
      </c>
      <c r="E106" s="220" t="n">
        <f aca="false">IF(B106=0,0,C106*$G$19/100)</f>
        <v>15746.9113322293</v>
      </c>
      <c r="F106" s="220" t="n">
        <f aca="false">IF(B106=0,0,D106-E106)</f>
        <v>162697.344870398</v>
      </c>
      <c r="G106" s="193"/>
      <c r="H106" s="193"/>
      <c r="I106" s="221"/>
      <c r="J106" s="221"/>
      <c r="K106" s="221"/>
      <c r="L106" s="221"/>
      <c r="O106" s="196" t="n">
        <f aca="false">B106</f>
        <v>84</v>
      </c>
      <c r="P106" s="222" t="n">
        <f aca="false">IF(O106=0,0,SUM($E$23:E106))</f>
        <v>2645384.70904198</v>
      </c>
      <c r="Q106" s="222" t="n">
        <f aca="false">IF(O106=0,0,SUM($F$23:F106))</f>
        <v>12343932.8119787</v>
      </c>
    </row>
    <row r="107" s="195" customFormat="true" ht="12.75" hidden="false" customHeight="false" outlineLevel="0" collapsed="false">
      <c r="A107" s="193"/>
      <c r="B107" s="219" t="n">
        <f aca="false">IF(OR(B106=$G$15*12,B106=0),0,B106+1)</f>
        <v>85</v>
      </c>
      <c r="C107" s="220" t="n">
        <f aca="false">IF(B107=0,0,C106-F106)</f>
        <v>6136067.18802132</v>
      </c>
      <c r="D107" s="220" t="n">
        <f aca="false">IF(B107=0,0,$G$17)</f>
        <v>178444.256202627</v>
      </c>
      <c r="E107" s="220" t="n">
        <f aca="false">IF(B107=0,0,C107*$G$19/100)</f>
        <v>15340.1679700533</v>
      </c>
      <c r="F107" s="220" t="n">
        <f aca="false">IF(B107=0,0,D107-E107)</f>
        <v>163104.088232574</v>
      </c>
      <c r="G107" s="193"/>
      <c r="H107" s="193"/>
      <c r="I107" s="221"/>
      <c r="J107" s="221"/>
      <c r="K107" s="221"/>
      <c r="L107" s="221"/>
      <c r="O107" s="196" t="n">
        <f aca="false">B107</f>
        <v>85</v>
      </c>
      <c r="P107" s="222" t="n">
        <f aca="false">IF(O107=0,0,SUM($E$23:E107))</f>
        <v>2660724.87701204</v>
      </c>
      <c r="Q107" s="222" t="n">
        <f aca="false">IF(O107=0,0,SUM($F$23:F107))</f>
        <v>12507036.9002113</v>
      </c>
    </row>
    <row r="108" s="195" customFormat="true" ht="12.75" hidden="false" customHeight="false" outlineLevel="0" collapsed="false">
      <c r="A108" s="193"/>
      <c r="B108" s="219" t="n">
        <f aca="false">IF(OR(B107=$G$15*12,B107=0),0,B107+1)</f>
        <v>86</v>
      </c>
      <c r="C108" s="220" t="n">
        <f aca="false">IF(B108=0,0,C107-F107)</f>
        <v>5972963.09978874</v>
      </c>
      <c r="D108" s="220" t="n">
        <f aca="false">IF(B108=0,0,$G$17)</f>
        <v>178444.256202627</v>
      </c>
      <c r="E108" s="220" t="n">
        <f aca="false">IF(B108=0,0,C108*$G$19/100)</f>
        <v>14932.4077494719</v>
      </c>
      <c r="F108" s="220" t="n">
        <f aca="false">IF(B108=0,0,D108-E108)</f>
        <v>163511.848453155</v>
      </c>
      <c r="G108" s="193"/>
      <c r="H108" s="193"/>
      <c r="I108" s="221"/>
      <c r="J108" s="221"/>
      <c r="K108" s="221"/>
      <c r="L108" s="221"/>
      <c r="O108" s="196" t="n">
        <f aca="false">B108</f>
        <v>86</v>
      </c>
      <c r="P108" s="222" t="n">
        <f aca="false">IF(O108=0,0,SUM($E$23:E108))</f>
        <v>2675657.28476151</v>
      </c>
      <c r="Q108" s="222" t="n">
        <f aca="false">IF(O108=0,0,SUM($F$23:F108))</f>
        <v>12670548.7486644</v>
      </c>
    </row>
    <row r="109" s="195" customFormat="true" ht="12.75" hidden="false" customHeight="false" outlineLevel="0" collapsed="false">
      <c r="A109" s="193"/>
      <c r="B109" s="219" t="n">
        <f aca="false">IF(OR(B108=$G$15*12,B108=0),0,B108+1)</f>
        <v>87</v>
      </c>
      <c r="C109" s="220" t="n">
        <f aca="false">IF(B109=0,0,C108-F108)</f>
        <v>5809451.25133559</v>
      </c>
      <c r="D109" s="220" t="n">
        <f aca="false">IF(B109=0,0,$G$17)</f>
        <v>178444.256202627</v>
      </c>
      <c r="E109" s="220" t="n">
        <f aca="false">IF(B109=0,0,C109*$G$19/100)</f>
        <v>14523.628128339</v>
      </c>
      <c r="F109" s="220" t="n">
        <f aca="false">IF(B109=0,0,D109-E109)</f>
        <v>163920.628074288</v>
      </c>
      <c r="G109" s="193"/>
      <c r="H109" s="193"/>
      <c r="I109" s="221"/>
      <c r="J109" s="221"/>
      <c r="K109" s="221"/>
      <c r="L109" s="221"/>
      <c r="O109" s="196" t="n">
        <f aca="false">B109</f>
        <v>87</v>
      </c>
      <c r="P109" s="222" t="n">
        <f aca="false">IF(O109=0,0,SUM($E$23:E109))</f>
        <v>2690180.91288985</v>
      </c>
      <c r="Q109" s="222" t="n">
        <f aca="false">IF(O109=0,0,SUM($F$23:F109))</f>
        <v>12834469.3767387</v>
      </c>
    </row>
    <row r="110" s="195" customFormat="true" ht="12.75" hidden="false" customHeight="false" outlineLevel="0" collapsed="false">
      <c r="A110" s="193"/>
      <c r="B110" s="219" t="n">
        <f aca="false">IF(OR(B109=$G$15*12,B109=0),0,B109+1)</f>
        <v>88</v>
      </c>
      <c r="C110" s="220" t="n">
        <f aca="false">IF(B110=0,0,C109-F109)</f>
        <v>5645530.6232613</v>
      </c>
      <c r="D110" s="220" t="n">
        <f aca="false">IF(B110=0,0,$G$17)</f>
        <v>178444.256202627</v>
      </c>
      <c r="E110" s="220" t="n">
        <f aca="false">IF(B110=0,0,C110*$G$19/100)</f>
        <v>14113.8265581532</v>
      </c>
      <c r="F110" s="220" t="n">
        <f aca="false">IF(B110=0,0,D110-E110)</f>
        <v>164330.429644474</v>
      </c>
      <c r="G110" s="193"/>
      <c r="H110" s="193"/>
      <c r="I110" s="221"/>
      <c r="J110" s="221"/>
      <c r="K110" s="221"/>
      <c r="L110" s="221"/>
      <c r="O110" s="196" t="n">
        <f aca="false">B110</f>
        <v>88</v>
      </c>
      <c r="P110" s="222" t="n">
        <f aca="false">IF(O110=0,0,SUM($E$23:E110))</f>
        <v>2704294.739448</v>
      </c>
      <c r="Q110" s="222" t="n">
        <f aca="false">IF(O110=0,0,SUM($F$23:F110))</f>
        <v>12998799.8063832</v>
      </c>
    </row>
    <row r="111" s="195" customFormat="true" ht="12.75" hidden="false" customHeight="false" outlineLevel="0" collapsed="false">
      <c r="A111" s="193"/>
      <c r="B111" s="219" t="n">
        <f aca="false">IF(OR(B110=$G$15*12,B110=0),0,B110+1)</f>
        <v>89</v>
      </c>
      <c r="C111" s="220" t="n">
        <f aca="false">IF(B111=0,0,C110-F110)</f>
        <v>5481200.19361682</v>
      </c>
      <c r="D111" s="220" t="n">
        <f aca="false">IF(B111=0,0,$G$17)</f>
        <v>178444.256202627</v>
      </c>
      <c r="E111" s="220" t="n">
        <f aca="false">IF(B111=0,0,C111*$G$19/100)</f>
        <v>13703.0004840421</v>
      </c>
      <c r="F111" s="220" t="n">
        <f aca="false">IF(B111=0,0,D111-E111)</f>
        <v>164741.255718585</v>
      </c>
      <c r="G111" s="193"/>
      <c r="H111" s="193"/>
      <c r="I111" s="221"/>
      <c r="J111" s="221"/>
      <c r="K111" s="221"/>
      <c r="L111" s="221"/>
      <c r="O111" s="196" t="n">
        <f aca="false">B111</f>
        <v>89</v>
      </c>
      <c r="P111" s="222" t="n">
        <f aca="false">IF(O111=0,0,SUM($E$23:E111))</f>
        <v>2717997.73993204</v>
      </c>
      <c r="Q111" s="222" t="n">
        <f aca="false">IF(O111=0,0,SUM($F$23:F111))</f>
        <v>13163541.0621018</v>
      </c>
    </row>
    <row r="112" s="195" customFormat="true" ht="12.75" hidden="false" customHeight="false" outlineLevel="0" collapsed="false">
      <c r="A112" s="193"/>
      <c r="B112" s="219" t="n">
        <f aca="false">IF(OR(B111=$G$15*12,B111=0),0,B111+1)</f>
        <v>90</v>
      </c>
      <c r="C112" s="220" t="n">
        <f aca="false">IF(B112=0,0,C111-F111)</f>
        <v>5316458.93789824</v>
      </c>
      <c r="D112" s="220" t="n">
        <f aca="false">IF(B112=0,0,$G$17)</f>
        <v>178444.256202627</v>
      </c>
      <c r="E112" s="220" t="n">
        <f aca="false">IF(B112=0,0,C112*$G$19/100)</f>
        <v>13291.1473447456</v>
      </c>
      <c r="F112" s="220" t="n">
        <f aca="false">IF(B112=0,0,D112-E112)</f>
        <v>165153.108857882</v>
      </c>
      <c r="G112" s="193"/>
      <c r="H112" s="193"/>
      <c r="I112" s="221"/>
      <c r="J112" s="221"/>
      <c r="K112" s="221"/>
      <c r="L112" s="221"/>
      <c r="O112" s="196" t="n">
        <f aca="false">B112</f>
        <v>90</v>
      </c>
      <c r="P112" s="222" t="n">
        <f aca="false">IF(O112=0,0,SUM($E$23:E112))</f>
        <v>2731288.88727679</v>
      </c>
      <c r="Q112" s="222" t="n">
        <f aca="false">IF(O112=0,0,SUM($F$23:F112))</f>
        <v>13328694.1709597</v>
      </c>
    </row>
    <row r="113" s="195" customFormat="true" ht="12.75" hidden="false" customHeight="false" outlineLevel="0" collapsed="false">
      <c r="A113" s="193"/>
      <c r="B113" s="219" t="n">
        <f aca="false">IF(OR(B112=$G$15*12,B112=0),0,B112+1)</f>
        <v>91</v>
      </c>
      <c r="C113" s="220" t="n">
        <f aca="false">IF(B113=0,0,C112-F112)</f>
        <v>5151305.82904036</v>
      </c>
      <c r="D113" s="220" t="n">
        <f aca="false">IF(B113=0,0,$G$17)</f>
        <v>178444.256202627</v>
      </c>
      <c r="E113" s="220" t="n">
        <f aca="false">IF(B113=0,0,C113*$G$19/100)</f>
        <v>12878.2645726009</v>
      </c>
      <c r="F113" s="220" t="n">
        <f aca="false">IF(B113=0,0,D113-E113)</f>
        <v>165565.991630026</v>
      </c>
      <c r="G113" s="193"/>
      <c r="H113" s="193"/>
      <c r="I113" s="193"/>
      <c r="J113" s="194"/>
      <c r="K113" s="193"/>
      <c r="L113" s="193"/>
      <c r="O113" s="196" t="n">
        <f aca="false">B113</f>
        <v>91</v>
      </c>
      <c r="P113" s="222" t="n">
        <f aca="false">IF(O113=0,0,SUM($E$23:E113))</f>
        <v>2744167.15184939</v>
      </c>
      <c r="Q113" s="222" t="n">
        <f aca="false">IF(O113=0,0,SUM($F$23:F113))</f>
        <v>13494260.1625897</v>
      </c>
    </row>
    <row r="114" s="195" customFormat="true" ht="12.75" hidden="false" customHeight="false" outlineLevel="0" collapsed="false">
      <c r="A114" s="193"/>
      <c r="B114" s="219" t="n">
        <f aca="false">IF(OR(B113=$G$15*12,B113=0),0,B113+1)</f>
        <v>92</v>
      </c>
      <c r="C114" s="220" t="n">
        <f aca="false">IF(B114=0,0,C113-F113)</f>
        <v>4985739.83741033</v>
      </c>
      <c r="D114" s="220" t="n">
        <f aca="false">IF(B114=0,0,$G$17)</f>
        <v>178444.256202627</v>
      </c>
      <c r="E114" s="220" t="n">
        <f aca="false">IF(B114=0,0,C114*$G$19/100)</f>
        <v>12464.3495935258</v>
      </c>
      <c r="F114" s="220" t="n">
        <f aca="false">IF(B114=0,0,D114-E114)</f>
        <v>165979.906609101</v>
      </c>
      <c r="G114" s="193"/>
      <c r="H114" s="193"/>
      <c r="I114" s="193"/>
      <c r="J114" s="194"/>
      <c r="K114" s="193"/>
      <c r="L114" s="193"/>
      <c r="O114" s="196" t="n">
        <f aca="false">B114</f>
        <v>92</v>
      </c>
      <c r="P114" s="222" t="n">
        <f aca="false">IF(O114=0,0,SUM($E$23:E114))</f>
        <v>2756631.50144292</v>
      </c>
      <c r="Q114" s="222" t="n">
        <f aca="false">IF(O114=0,0,SUM($F$23:F114))</f>
        <v>13660240.0691988</v>
      </c>
    </row>
    <row r="115" s="195" customFormat="true" ht="12.75" hidden="false" customHeight="false" outlineLevel="0" collapsed="false">
      <c r="A115" s="193"/>
      <c r="B115" s="219" t="n">
        <f aca="false">IF(OR(B114=$G$15*12,B114=0),0,B114+1)</f>
        <v>93</v>
      </c>
      <c r="C115" s="220" t="n">
        <f aca="false">IF(B115=0,0,C114-F114)</f>
        <v>4819759.93080123</v>
      </c>
      <c r="D115" s="220" t="n">
        <f aca="false">IF(B115=0,0,$G$17)</f>
        <v>178444.256202627</v>
      </c>
      <c r="E115" s="220" t="n">
        <f aca="false">IF(B115=0,0,C115*$G$19/100)</f>
        <v>12049.3998270031</v>
      </c>
      <c r="F115" s="220" t="n">
        <f aca="false">IF(B115=0,0,D115-E115)</f>
        <v>166394.856375624</v>
      </c>
      <c r="G115" s="193"/>
      <c r="H115" s="193"/>
      <c r="I115" s="193"/>
      <c r="J115" s="194"/>
      <c r="K115" s="193"/>
      <c r="L115" s="193"/>
      <c r="O115" s="196" t="n">
        <f aca="false">B115</f>
        <v>93</v>
      </c>
      <c r="P115" s="222" t="n">
        <f aca="false">IF(O115=0,0,SUM($E$23:E115))</f>
        <v>2768680.90126992</v>
      </c>
      <c r="Q115" s="222" t="n">
        <f aca="false">IF(O115=0,0,SUM($F$23:F115))</f>
        <v>13826634.9255744</v>
      </c>
    </row>
    <row r="116" s="195" customFormat="true" ht="12.75" hidden="false" customHeight="false" outlineLevel="0" collapsed="false">
      <c r="A116" s="193"/>
      <c r="B116" s="219" t="n">
        <f aca="false">IF(OR(B115=$G$15*12,B115=0),0,B115+1)</f>
        <v>94</v>
      </c>
      <c r="C116" s="220" t="n">
        <f aca="false">IF(B116=0,0,C115-F115)</f>
        <v>4653365.07442561</v>
      </c>
      <c r="D116" s="220" t="n">
        <f aca="false">IF(B116=0,0,$G$17)</f>
        <v>178444.256202627</v>
      </c>
      <c r="E116" s="220" t="n">
        <f aca="false">IF(B116=0,0,C116*$G$19/100)</f>
        <v>11633.412686064</v>
      </c>
      <c r="F116" s="220" t="n">
        <f aca="false">IF(B116=0,0,D116-E116)</f>
        <v>166810.843516563</v>
      </c>
      <c r="G116" s="193"/>
      <c r="H116" s="193"/>
      <c r="I116" s="193"/>
      <c r="J116" s="194"/>
      <c r="K116" s="193"/>
      <c r="L116" s="193"/>
      <c r="O116" s="196" t="n">
        <f aca="false">B116</f>
        <v>94</v>
      </c>
      <c r="P116" s="222" t="n">
        <f aca="false">IF(O116=0,0,SUM($E$23:E116))</f>
        <v>2780314.31395598</v>
      </c>
      <c r="Q116" s="222" t="n">
        <f aca="false">IF(O116=0,0,SUM($F$23:F116))</f>
        <v>13993445.769091</v>
      </c>
    </row>
    <row r="117" s="195" customFormat="true" ht="12.75" hidden="false" customHeight="false" outlineLevel="0" collapsed="false">
      <c r="A117" s="193"/>
      <c r="B117" s="219" t="n">
        <f aca="false">IF(OR(B116=$G$15*12,B116=0),0,B116+1)</f>
        <v>95</v>
      </c>
      <c r="C117" s="220" t="n">
        <f aca="false">IF(B117=0,0,C116-F116)</f>
        <v>4486554.23090904</v>
      </c>
      <c r="D117" s="220" t="n">
        <f aca="false">IF(B117=0,0,$G$17)</f>
        <v>178444.256202627</v>
      </c>
      <c r="E117" s="220" t="n">
        <f aca="false">IF(B117=0,0,C117*$G$19/100)</f>
        <v>11216.3855772726</v>
      </c>
      <c r="F117" s="220" t="n">
        <f aca="false">IF(B117=0,0,D117-E117)</f>
        <v>167227.870625355</v>
      </c>
      <c r="G117" s="193"/>
      <c r="H117" s="193"/>
      <c r="I117" s="193"/>
      <c r="J117" s="194"/>
      <c r="K117" s="193"/>
      <c r="L117" s="193"/>
      <c r="O117" s="196" t="n">
        <f aca="false">B117</f>
        <v>95</v>
      </c>
      <c r="P117" s="222" t="n">
        <f aca="false">IF(O117=0,0,SUM($E$23:E117))</f>
        <v>2791530.69953326</v>
      </c>
      <c r="Q117" s="222" t="n">
        <f aca="false">IF(O117=0,0,SUM($F$23:F117))</f>
        <v>14160673.6397163</v>
      </c>
    </row>
    <row r="118" s="195" customFormat="true" ht="12.75" hidden="false" customHeight="false" outlineLevel="0" collapsed="false">
      <c r="A118" s="193"/>
      <c r="B118" s="219" t="n">
        <f aca="false">IF(OR(B117=$G$15*12,B117=0),0,B117+1)</f>
        <v>96</v>
      </c>
      <c r="C118" s="220" t="n">
        <f aca="false">IF(B118=0,0,C117-F117)</f>
        <v>4319326.36028369</v>
      </c>
      <c r="D118" s="220" t="n">
        <f aca="false">IF(B118=0,0,$G$17)</f>
        <v>178444.256202627</v>
      </c>
      <c r="E118" s="220" t="n">
        <f aca="false">IF(B118=0,0,C118*$G$19/100)</f>
        <v>10798.3159007092</v>
      </c>
      <c r="F118" s="220" t="n">
        <f aca="false">IF(B118=0,0,D118-E118)</f>
        <v>167645.940301918</v>
      </c>
      <c r="G118" s="193"/>
      <c r="H118" s="193"/>
      <c r="I118" s="193"/>
      <c r="J118" s="194"/>
      <c r="K118" s="193"/>
      <c r="L118" s="193"/>
      <c r="O118" s="196" t="n">
        <f aca="false">B118</f>
        <v>96</v>
      </c>
      <c r="P118" s="222" t="n">
        <f aca="false">IF(O118=0,0,SUM($E$23:E118))</f>
        <v>2802329.01543396</v>
      </c>
      <c r="Q118" s="222" t="n">
        <f aca="false">IF(O118=0,0,SUM($F$23:F118))</f>
        <v>14328319.5800182</v>
      </c>
    </row>
    <row r="119" s="195" customFormat="true" ht="12.75" hidden="false" customHeight="false" outlineLevel="0" collapsed="false">
      <c r="A119" s="193"/>
      <c r="B119" s="219" t="n">
        <f aca="false">IF(OR(B118=$G$15*12,B118=0),0,B118+1)</f>
        <v>97</v>
      </c>
      <c r="C119" s="220" t="n">
        <f aca="false">IF(B119=0,0,C118-F118)</f>
        <v>4151680.41998177</v>
      </c>
      <c r="D119" s="220" t="n">
        <f aca="false">IF(B119=0,0,$G$17)</f>
        <v>178444.256202627</v>
      </c>
      <c r="E119" s="220" t="n">
        <f aca="false">IF(B119=0,0,C119*$G$19/100)</f>
        <v>10379.2010499544</v>
      </c>
      <c r="F119" s="220" t="n">
        <f aca="false">IF(B119=0,0,D119-E119)</f>
        <v>168065.055152673</v>
      </c>
      <c r="G119" s="193"/>
      <c r="H119" s="193"/>
      <c r="I119" s="193"/>
      <c r="J119" s="194"/>
      <c r="K119" s="193"/>
      <c r="L119" s="193"/>
      <c r="O119" s="196" t="n">
        <f aca="false">B119</f>
        <v>97</v>
      </c>
      <c r="P119" s="222" t="n">
        <f aca="false">IF(O119=0,0,SUM($E$23:E119))</f>
        <v>2812708.21648392</v>
      </c>
      <c r="Q119" s="222" t="n">
        <f aca="false">IF(O119=0,0,SUM($F$23:F119))</f>
        <v>14496384.6351709</v>
      </c>
    </row>
    <row r="120" s="195" customFormat="true" ht="12.75" hidden="false" customHeight="false" outlineLevel="0" collapsed="false">
      <c r="A120" s="193"/>
      <c r="B120" s="219" t="n">
        <f aca="false">IF(OR(B119=$G$15*12,B119=0),0,B119+1)</f>
        <v>98</v>
      </c>
      <c r="C120" s="220" t="n">
        <f aca="false">IF(B120=0,0,C119-F119)</f>
        <v>3983615.3648291</v>
      </c>
      <c r="D120" s="220" t="n">
        <f aca="false">IF(B120=0,0,$G$17)</f>
        <v>178444.256202627</v>
      </c>
      <c r="E120" s="220" t="n">
        <f aca="false">IF(B120=0,0,C120*$G$19/100)</f>
        <v>9959.03841207274</v>
      </c>
      <c r="F120" s="220" t="n">
        <f aca="false">IF(B120=0,0,D120-E120)</f>
        <v>168485.217790554</v>
      </c>
      <c r="G120" s="193"/>
      <c r="H120" s="193"/>
      <c r="I120" s="193"/>
      <c r="J120" s="194"/>
      <c r="K120" s="193"/>
      <c r="L120" s="193"/>
      <c r="O120" s="196" t="n">
        <f aca="false">B120</f>
        <v>98</v>
      </c>
      <c r="P120" s="222" t="n">
        <f aca="false">IF(O120=0,0,SUM($E$23:E120))</f>
        <v>2822667.25489599</v>
      </c>
      <c r="Q120" s="222" t="n">
        <f aca="false">IF(O120=0,0,SUM($F$23:F120))</f>
        <v>14664869.8529615</v>
      </c>
    </row>
    <row r="121" s="195" customFormat="true" ht="12.75" hidden="false" customHeight="false" outlineLevel="0" collapsed="false">
      <c r="A121" s="193"/>
      <c r="B121" s="219" t="n">
        <f aca="false">IF(OR(B120=$G$15*12,B120=0),0,B120+1)</f>
        <v>99</v>
      </c>
      <c r="C121" s="220" t="n">
        <f aca="false">IF(B121=0,0,C120-F120)</f>
        <v>3815130.14703854</v>
      </c>
      <c r="D121" s="220" t="n">
        <f aca="false">IF(B121=0,0,$G$17)</f>
        <v>178444.256202627</v>
      </c>
      <c r="E121" s="220" t="n">
        <f aca="false">IF(B121=0,0,C121*$G$19/100)</f>
        <v>9537.82536759636</v>
      </c>
      <c r="F121" s="220" t="n">
        <f aca="false">IF(B121=0,0,D121-E121)</f>
        <v>168906.430835031</v>
      </c>
      <c r="G121" s="193"/>
      <c r="H121" s="193"/>
      <c r="I121" s="193"/>
      <c r="J121" s="194"/>
      <c r="K121" s="193"/>
      <c r="L121" s="193"/>
      <c r="O121" s="196" t="n">
        <f aca="false">B121</f>
        <v>99</v>
      </c>
      <c r="P121" s="222" t="n">
        <f aca="false">IF(O121=0,0,SUM($E$23:E121))</f>
        <v>2832205.08026359</v>
      </c>
      <c r="Q121" s="222" t="n">
        <f aca="false">IF(O121=0,0,SUM($F$23:F121))</f>
        <v>14833776.2837965</v>
      </c>
    </row>
    <row r="122" s="195" customFormat="true" ht="12.75" hidden="false" customHeight="false" outlineLevel="0" collapsed="false">
      <c r="A122" s="193"/>
      <c r="B122" s="219" t="n">
        <f aca="false">IF(OR(B121=$G$15*12,B121=0),0,B121+1)</f>
        <v>100</v>
      </c>
      <c r="C122" s="220" t="n">
        <f aca="false">IF(B122=0,0,C121-F121)</f>
        <v>3646223.71620351</v>
      </c>
      <c r="D122" s="220" t="n">
        <f aca="false">IF(B122=0,0,$G$17)</f>
        <v>178444.256202627</v>
      </c>
      <c r="E122" s="220" t="n">
        <f aca="false">IF(B122=0,0,C122*$G$19/100)</f>
        <v>9115.55929050878</v>
      </c>
      <c r="F122" s="220" t="n">
        <f aca="false">IF(B122=0,0,D122-E122)</f>
        <v>169328.696912118</v>
      </c>
      <c r="G122" s="193"/>
      <c r="H122" s="193"/>
      <c r="I122" s="193"/>
      <c r="J122" s="194"/>
      <c r="K122" s="193"/>
      <c r="L122" s="193"/>
      <c r="O122" s="196" t="n">
        <f aca="false">B122</f>
        <v>100</v>
      </c>
      <c r="P122" s="222" t="n">
        <f aca="false">IF(O122=0,0,SUM($E$23:E122))</f>
        <v>2841320.6395541</v>
      </c>
      <c r="Q122" s="222" t="n">
        <f aca="false">IF(O122=0,0,SUM($F$23:F122))</f>
        <v>15003104.9807086</v>
      </c>
    </row>
    <row r="123" s="195" customFormat="true" ht="12.75" hidden="false" customHeight="false" outlineLevel="0" collapsed="false">
      <c r="A123" s="193"/>
      <c r="B123" s="219" t="n">
        <f aca="false">IF(OR(B122=$G$15*12,B122=0),0,B122+1)</f>
        <v>101</v>
      </c>
      <c r="C123" s="220" t="n">
        <f aca="false">IF(B123=0,0,C122-F122)</f>
        <v>3476895.01929139</v>
      </c>
      <c r="D123" s="220" t="n">
        <f aca="false">IF(B123=0,0,$G$17)</f>
        <v>178444.256202627</v>
      </c>
      <c r="E123" s="220" t="n">
        <f aca="false">IF(B123=0,0,C123*$G$19/100)</f>
        <v>8692.23754822848</v>
      </c>
      <c r="F123" s="220" t="n">
        <f aca="false">IF(B123=0,0,D123-E123)</f>
        <v>169752.018654399</v>
      </c>
      <c r="G123" s="193"/>
      <c r="H123" s="193"/>
      <c r="I123" s="193"/>
      <c r="J123" s="194"/>
      <c r="K123" s="193"/>
      <c r="L123" s="193"/>
      <c r="O123" s="196" t="n">
        <f aca="false">B123</f>
        <v>101</v>
      </c>
      <c r="P123" s="222" t="n">
        <f aca="false">IF(O123=0,0,SUM($E$23:E123))</f>
        <v>2850012.87710233</v>
      </c>
      <c r="Q123" s="222" t="n">
        <f aca="false">IF(O123=0,0,SUM($F$23:F123))</f>
        <v>15172856.999363</v>
      </c>
    </row>
    <row r="124" s="195" customFormat="true" ht="12.75" hidden="false" customHeight="false" outlineLevel="0" collapsed="false">
      <c r="A124" s="193"/>
      <c r="B124" s="219" t="n">
        <f aca="false">IF(OR(B123=$G$15*12,B123=0),0,B123+1)</f>
        <v>102</v>
      </c>
      <c r="C124" s="220" t="n">
        <f aca="false">IF(B124=0,0,C123-F123)</f>
        <v>3307143.00063699</v>
      </c>
      <c r="D124" s="220" t="n">
        <f aca="false">IF(B124=0,0,$G$17)</f>
        <v>178444.256202627</v>
      </c>
      <c r="E124" s="220" t="n">
        <f aca="false">IF(B124=0,0,C124*$G$19/100)</f>
        <v>8267.85750159249</v>
      </c>
      <c r="F124" s="220" t="n">
        <f aca="false">IF(B124=0,0,D124-E124)</f>
        <v>170176.398701035</v>
      </c>
      <c r="G124" s="193"/>
      <c r="H124" s="193"/>
      <c r="I124" s="193"/>
      <c r="J124" s="194"/>
      <c r="K124" s="193"/>
      <c r="L124" s="193"/>
      <c r="O124" s="196" t="n">
        <f aca="false">B124</f>
        <v>102</v>
      </c>
      <c r="P124" s="222" t="n">
        <f aca="false">IF(O124=0,0,SUM($E$23:E124))</f>
        <v>2858280.73460392</v>
      </c>
      <c r="Q124" s="222" t="n">
        <f aca="false">IF(O124=0,0,SUM($F$23:F124))</f>
        <v>15343033.3980641</v>
      </c>
    </row>
    <row r="125" s="195" customFormat="true" ht="12.75" hidden="false" customHeight="false" outlineLevel="0" collapsed="false">
      <c r="A125" s="193"/>
      <c r="B125" s="219" t="n">
        <f aca="false">IF(OR(B124=$G$15*12,B124=0),0,B124+1)</f>
        <v>103</v>
      </c>
      <c r="C125" s="220" t="n">
        <f aca="false">IF(B125=0,0,C124-F124)</f>
        <v>3136966.60193596</v>
      </c>
      <c r="D125" s="220" t="n">
        <f aca="false">IF(B125=0,0,$G$17)</f>
        <v>178444.256202627</v>
      </c>
      <c r="E125" s="220" t="n">
        <f aca="false">IF(B125=0,0,C125*$G$19/100)</f>
        <v>7842.4165048399</v>
      </c>
      <c r="F125" s="220" t="n">
        <f aca="false">IF(B125=0,0,D125-E125)</f>
        <v>170601.839697787</v>
      </c>
      <c r="G125" s="193"/>
      <c r="H125" s="193"/>
      <c r="I125" s="193"/>
      <c r="J125" s="194"/>
      <c r="K125" s="193"/>
      <c r="L125" s="193"/>
      <c r="O125" s="196" t="n">
        <f aca="false">B125</f>
        <v>103</v>
      </c>
      <c r="P125" s="222" t="n">
        <f aca="false">IF(O125=0,0,SUM($E$23:E125))</f>
        <v>2866123.15110876</v>
      </c>
      <c r="Q125" s="222" t="n">
        <f aca="false">IF(O125=0,0,SUM($F$23:F125))</f>
        <v>15513635.2377618</v>
      </c>
    </row>
    <row r="126" s="195" customFormat="true" ht="12.75" hidden="false" customHeight="false" outlineLevel="0" collapsed="false">
      <c r="A126" s="193"/>
      <c r="B126" s="219" t="n">
        <f aca="false">IF(OR(B125=$G$15*12,B125=0),0,B125+1)</f>
        <v>104</v>
      </c>
      <c r="C126" s="220" t="n">
        <f aca="false">IF(B126=0,0,C125-F125)</f>
        <v>2966364.76223817</v>
      </c>
      <c r="D126" s="220" t="n">
        <f aca="false">IF(B126=0,0,$G$17)</f>
        <v>178444.256202627</v>
      </c>
      <c r="E126" s="220" t="n">
        <f aca="false">IF(B126=0,0,C126*$G$19/100)</f>
        <v>7415.91190559543</v>
      </c>
      <c r="F126" s="220" t="n">
        <f aca="false">IF(B126=0,0,D126-E126)</f>
        <v>171028.344297032</v>
      </c>
      <c r="G126" s="193"/>
      <c r="H126" s="193"/>
      <c r="I126" s="193"/>
      <c r="J126" s="194"/>
      <c r="K126" s="193"/>
      <c r="L126" s="193"/>
      <c r="O126" s="196" t="n">
        <f aca="false">B126</f>
        <v>104</v>
      </c>
      <c r="P126" s="222" t="n">
        <f aca="false">IF(O126=0,0,SUM($E$23:E126))</f>
        <v>2873539.06301435</v>
      </c>
      <c r="Q126" s="222" t="n">
        <f aca="false">IF(O126=0,0,SUM($F$23:F126))</f>
        <v>15684663.5820589</v>
      </c>
    </row>
    <row r="127" s="195" customFormat="true" ht="12.75" hidden="false" customHeight="false" outlineLevel="0" collapsed="false">
      <c r="A127" s="193"/>
      <c r="B127" s="219" t="n">
        <f aca="false">IF(OR(B126=$G$15*12,B126=0),0,B126+1)</f>
        <v>105</v>
      </c>
      <c r="C127" s="220" t="n">
        <f aca="false">IF(B127=0,0,C126-F126)</f>
        <v>2795336.41794114</v>
      </c>
      <c r="D127" s="220" t="n">
        <f aca="false">IF(B127=0,0,$G$17)</f>
        <v>178444.256202627</v>
      </c>
      <c r="E127" s="220" t="n">
        <f aca="false">IF(B127=0,0,C127*$G$19/100)</f>
        <v>6988.34104485285</v>
      </c>
      <c r="F127" s="220" t="n">
        <f aca="false">IF(B127=0,0,D127-E127)</f>
        <v>171455.915157774</v>
      </c>
      <c r="G127" s="193"/>
      <c r="H127" s="193"/>
      <c r="I127" s="193"/>
      <c r="J127" s="194"/>
      <c r="K127" s="193"/>
      <c r="L127" s="193"/>
      <c r="O127" s="196" t="n">
        <f aca="false">B127</f>
        <v>105</v>
      </c>
      <c r="P127" s="222" t="n">
        <f aca="false">IF(O127=0,0,SUM($E$23:E127))</f>
        <v>2880527.40405921</v>
      </c>
      <c r="Q127" s="222" t="n">
        <f aca="false">IF(O127=0,0,SUM($F$23:F127))</f>
        <v>15856119.4972166</v>
      </c>
    </row>
    <row r="128" s="195" customFormat="true" ht="12.75" hidden="false" customHeight="false" outlineLevel="0" collapsed="false">
      <c r="A128" s="193"/>
      <c r="B128" s="219" t="n">
        <f aca="false">IF(OR(B127=$G$15*12,B127=0),0,B127+1)</f>
        <v>106</v>
      </c>
      <c r="C128" s="220" t="n">
        <f aca="false">IF(B128=0,0,C127-F127)</f>
        <v>2623880.50278337</v>
      </c>
      <c r="D128" s="220" t="n">
        <f aca="false">IF(B128=0,0,$G$17)</f>
        <v>178444.256202627</v>
      </c>
      <c r="E128" s="220" t="n">
        <f aca="false">IF(B128=0,0,C128*$G$19/100)</f>
        <v>6559.70125695842</v>
      </c>
      <c r="F128" s="220" t="n">
        <f aca="false">IF(B128=0,0,D128-E128)</f>
        <v>171884.554945669</v>
      </c>
      <c r="G128" s="193"/>
      <c r="H128" s="193"/>
      <c r="I128" s="193"/>
      <c r="J128" s="194"/>
      <c r="K128" s="193"/>
      <c r="L128" s="193"/>
      <c r="O128" s="196" t="n">
        <f aca="false">B128</f>
        <v>106</v>
      </c>
      <c r="P128" s="222" t="n">
        <f aca="false">IF(O128=0,0,SUM($E$23:E128))</f>
        <v>2887087.10531616</v>
      </c>
      <c r="Q128" s="222" t="n">
        <f aca="false">IF(O128=0,0,SUM($F$23:F128))</f>
        <v>16028004.0521623</v>
      </c>
    </row>
    <row r="129" s="195" customFormat="true" ht="12.75" hidden="false" customHeight="false" outlineLevel="0" collapsed="false">
      <c r="A129" s="193"/>
      <c r="B129" s="219" t="n">
        <f aca="false">IF(OR(B128=$G$15*12,B128=0),0,B128+1)</f>
        <v>107</v>
      </c>
      <c r="C129" s="220" t="n">
        <f aca="false">IF(B129=0,0,C128-F128)</f>
        <v>2451995.9478377</v>
      </c>
      <c r="D129" s="220" t="n">
        <f aca="false">IF(B129=0,0,$G$17)</f>
        <v>178444.256202627</v>
      </c>
      <c r="E129" s="220" t="n">
        <f aca="false">IF(B129=0,0,C129*$G$19/100)</f>
        <v>6129.98986959425</v>
      </c>
      <c r="F129" s="220" t="n">
        <f aca="false">IF(B129=0,0,D129-E129)</f>
        <v>172314.266333033</v>
      </c>
      <c r="G129" s="193"/>
      <c r="H129" s="193"/>
      <c r="I129" s="193"/>
      <c r="J129" s="194"/>
      <c r="K129" s="193"/>
      <c r="L129" s="193"/>
      <c r="O129" s="196" t="n">
        <f aca="false">B129</f>
        <v>107</v>
      </c>
      <c r="P129" s="222" t="n">
        <f aca="false">IF(O129=0,0,SUM($E$23:E129))</f>
        <v>2893217.09518576</v>
      </c>
      <c r="Q129" s="222" t="n">
        <f aca="false">IF(O129=0,0,SUM($F$23:F129))</f>
        <v>16200318.3184953</v>
      </c>
    </row>
    <row r="130" s="195" customFormat="true" ht="12.75" hidden="false" customHeight="false" outlineLevel="0" collapsed="false">
      <c r="A130" s="193"/>
      <c r="B130" s="219" t="n">
        <f aca="false">IF(OR(B129=$G$15*12,B129=0),0,B129+1)</f>
        <v>108</v>
      </c>
      <c r="C130" s="220" t="n">
        <f aca="false">IF(B130=0,0,C129-F129)</f>
        <v>2279681.68150467</v>
      </c>
      <c r="D130" s="220" t="n">
        <f aca="false">IF(B130=0,0,$G$17)</f>
        <v>178444.256202627</v>
      </c>
      <c r="E130" s="220" t="n">
        <f aca="false">IF(B130=0,0,C130*$G$19/100)</f>
        <v>5699.20420376166</v>
      </c>
      <c r="F130" s="220" t="n">
        <f aca="false">IF(B130=0,0,D130-E130)</f>
        <v>172745.051998865</v>
      </c>
      <c r="G130" s="193"/>
      <c r="H130" s="193"/>
      <c r="I130" s="193"/>
      <c r="J130" s="194"/>
      <c r="K130" s="193"/>
      <c r="L130" s="193"/>
      <c r="O130" s="196" t="n">
        <f aca="false">B130</f>
        <v>108</v>
      </c>
      <c r="P130" s="222" t="n">
        <f aca="false">IF(O130=0,0,SUM($E$23:E130))</f>
        <v>2898916.29938952</v>
      </c>
      <c r="Q130" s="222" t="n">
        <f aca="false">IF(O130=0,0,SUM($F$23:F130))</f>
        <v>16373063.3704942</v>
      </c>
    </row>
    <row r="131" s="195" customFormat="true" ht="12.75" hidden="false" customHeight="false" outlineLevel="0" collapsed="false">
      <c r="A131" s="193"/>
      <c r="B131" s="219" t="n">
        <f aca="false">IF(OR(B130=$G$15*12,B130=0),0,B130+1)</f>
        <v>109</v>
      </c>
      <c r="C131" s="220" t="n">
        <f aca="false">IF(B131=0,0,C130-F130)</f>
        <v>2106936.6295058</v>
      </c>
      <c r="D131" s="220" t="n">
        <f aca="false">IF(B131=0,0,$G$17)</f>
        <v>178444.256202627</v>
      </c>
      <c r="E131" s="220" t="n">
        <f aca="false">IF(B131=0,0,C131*$G$19/100)</f>
        <v>5267.3415737645</v>
      </c>
      <c r="F131" s="220" t="n">
        <f aca="false">IF(B131=0,0,D131-E131)</f>
        <v>173176.914628863</v>
      </c>
      <c r="G131" s="193"/>
      <c r="H131" s="193"/>
      <c r="I131" s="193"/>
      <c r="J131" s="194"/>
      <c r="K131" s="193"/>
      <c r="L131" s="193"/>
      <c r="O131" s="196" t="n">
        <f aca="false">B131</f>
        <v>109</v>
      </c>
      <c r="P131" s="222" t="n">
        <f aca="false">IF(O131=0,0,SUM($E$23:E131))</f>
        <v>2904183.64096329</v>
      </c>
      <c r="Q131" s="222" t="n">
        <f aca="false">IF(O131=0,0,SUM($F$23:F131))</f>
        <v>16546240.2851231</v>
      </c>
    </row>
    <row r="132" s="195" customFormat="true" ht="12.75" hidden="false" customHeight="false" outlineLevel="0" collapsed="false">
      <c r="A132" s="193"/>
      <c r="B132" s="219" t="n">
        <f aca="false">IF(OR(B131=$G$15*12,B131=0),0,B131+1)</f>
        <v>110</v>
      </c>
      <c r="C132" s="220" t="n">
        <f aca="false">IF(B132=0,0,C131-F131)</f>
        <v>1933759.71487694</v>
      </c>
      <c r="D132" s="220" t="n">
        <f aca="false">IF(B132=0,0,$G$17)</f>
        <v>178444.256202627</v>
      </c>
      <c r="E132" s="220" t="n">
        <f aca="false">IF(B132=0,0,C132*$G$19/100)</f>
        <v>4834.39928719234</v>
      </c>
      <c r="F132" s="220" t="n">
        <f aca="false">IF(B132=0,0,D132-E132)</f>
        <v>173609.856915435</v>
      </c>
      <c r="G132" s="193"/>
      <c r="H132" s="193"/>
      <c r="I132" s="193"/>
      <c r="J132" s="194"/>
      <c r="K132" s="193"/>
      <c r="L132" s="193"/>
      <c r="O132" s="196" t="n">
        <f aca="false">B132</f>
        <v>110</v>
      </c>
      <c r="P132" s="222" t="n">
        <f aca="false">IF(O132=0,0,SUM($E$23:E132))</f>
        <v>2909018.04025048</v>
      </c>
      <c r="Q132" s="222" t="n">
        <f aca="false">IF(O132=0,0,SUM($F$23:F132))</f>
        <v>16719850.1420385</v>
      </c>
    </row>
    <row r="133" s="195" customFormat="true" ht="12.75" hidden="false" customHeight="false" outlineLevel="0" collapsed="false">
      <c r="A133" s="193"/>
      <c r="B133" s="219" t="n">
        <f aca="false">IF(OR(B132=$G$15*12,B132=0),0,B132+1)</f>
        <v>111</v>
      </c>
      <c r="C133" s="220" t="n">
        <f aca="false">IF(B133=0,0,C132-F132)</f>
        <v>1760149.8579615</v>
      </c>
      <c r="D133" s="220" t="n">
        <f aca="false">IF(B133=0,0,$G$17)</f>
        <v>178444.256202627</v>
      </c>
      <c r="E133" s="220" t="n">
        <f aca="false">IF(B133=0,0,C133*$G$19/100)</f>
        <v>4400.37464490376</v>
      </c>
      <c r="F133" s="220" t="n">
        <f aca="false">IF(B133=0,0,D133-E133)</f>
        <v>174043.881557723</v>
      </c>
      <c r="G133" s="193"/>
      <c r="H133" s="193"/>
      <c r="I133" s="193"/>
      <c r="J133" s="194"/>
      <c r="K133" s="193"/>
      <c r="L133" s="193"/>
      <c r="O133" s="196" t="n">
        <f aca="false">B133</f>
        <v>111</v>
      </c>
      <c r="P133" s="222" t="n">
        <f aca="false">IF(O133=0,0,SUM($E$23:E133))</f>
        <v>2913418.41489538</v>
      </c>
      <c r="Q133" s="222" t="n">
        <f aca="false">IF(O133=0,0,SUM($F$23:F133))</f>
        <v>16893894.0235962</v>
      </c>
    </row>
    <row r="134" s="195" customFormat="true" ht="12.75" hidden="false" customHeight="false" outlineLevel="0" collapsed="false">
      <c r="A134" s="193"/>
      <c r="B134" s="219" t="n">
        <f aca="false">IF(OR(B133=$G$15*12,B133=0),0,B133+1)</f>
        <v>112</v>
      </c>
      <c r="C134" s="220" t="n">
        <f aca="false">IF(B134=0,0,C133-F133)</f>
        <v>1586105.97640378</v>
      </c>
      <c r="D134" s="220" t="n">
        <f aca="false">IF(B134=0,0,$G$17)</f>
        <v>178444.256202627</v>
      </c>
      <c r="E134" s="220" t="n">
        <f aca="false">IF(B134=0,0,C134*$G$19/100)</f>
        <v>3965.26494100945</v>
      </c>
      <c r="F134" s="220" t="n">
        <f aca="false">IF(B134=0,0,D134-E134)</f>
        <v>174478.991261618</v>
      </c>
      <c r="G134" s="193"/>
      <c r="H134" s="193"/>
      <c r="I134" s="193"/>
      <c r="J134" s="194"/>
      <c r="K134" s="193"/>
      <c r="L134" s="193"/>
      <c r="O134" s="196" t="n">
        <f aca="false">B134</f>
        <v>112</v>
      </c>
      <c r="P134" s="222" t="n">
        <f aca="false">IF(O134=0,0,SUM($E$23:E134))</f>
        <v>2917383.67983639</v>
      </c>
      <c r="Q134" s="222" t="n">
        <f aca="false">IF(O134=0,0,SUM($F$23:F134))</f>
        <v>17068373.0148578</v>
      </c>
    </row>
    <row r="135" s="195" customFormat="true" ht="12.75" hidden="false" customHeight="false" outlineLevel="0" collapsed="false">
      <c r="A135" s="193"/>
      <c r="B135" s="219" t="n">
        <f aca="false">IF(OR(B134=$G$15*12,B134=0),0,B134+1)</f>
        <v>113</v>
      </c>
      <c r="C135" s="220" t="n">
        <f aca="false">IF(B135=0,0,C134-F134)</f>
        <v>1411626.98514216</v>
      </c>
      <c r="D135" s="220" t="n">
        <f aca="false">IF(B135=0,0,$G$17)</f>
        <v>178444.256202627</v>
      </c>
      <c r="E135" s="220" t="n">
        <f aca="false">IF(B135=0,0,C135*$G$19/100)</f>
        <v>3529.0674628554</v>
      </c>
      <c r="F135" s="220" t="n">
        <f aca="false">IF(B135=0,0,D135-E135)</f>
        <v>174915.188739772</v>
      </c>
      <c r="G135" s="193"/>
      <c r="H135" s="193"/>
      <c r="I135" s="193"/>
      <c r="J135" s="194"/>
      <c r="K135" s="193"/>
      <c r="L135" s="193"/>
      <c r="O135" s="196" t="n">
        <f aca="false">B135</f>
        <v>113</v>
      </c>
      <c r="P135" s="222" t="n">
        <f aca="false">IF(O135=0,0,SUM($E$23:E135))</f>
        <v>2920912.74729925</v>
      </c>
      <c r="Q135" s="222" t="n">
        <f aca="false">IF(O135=0,0,SUM($F$23:F135))</f>
        <v>17243288.2035976</v>
      </c>
    </row>
    <row r="136" s="195" customFormat="true" ht="12.75" hidden="false" customHeight="false" outlineLevel="0" collapsed="false">
      <c r="A136" s="193"/>
      <c r="B136" s="219" t="n">
        <f aca="false">IF(OR(B135=$G$15*12,B135=0),0,B135+1)</f>
        <v>114</v>
      </c>
      <c r="C136" s="220" t="n">
        <f aca="false">IF(B136=0,0,C135-F135)</f>
        <v>1236711.79640239</v>
      </c>
      <c r="D136" s="220" t="n">
        <f aca="false">IF(B136=0,0,$G$17)</f>
        <v>178444.256202627</v>
      </c>
      <c r="E136" s="220" t="n">
        <f aca="false">IF(B136=0,0,C136*$G$19/100)</f>
        <v>3091.77949100597</v>
      </c>
      <c r="F136" s="220" t="n">
        <f aca="false">IF(B136=0,0,D136-E136)</f>
        <v>175352.476711621</v>
      </c>
      <c r="G136" s="193"/>
      <c r="H136" s="193"/>
      <c r="I136" s="193"/>
      <c r="J136" s="194"/>
      <c r="K136" s="193"/>
      <c r="L136" s="193"/>
      <c r="O136" s="196" t="n">
        <f aca="false">B136</f>
        <v>114</v>
      </c>
      <c r="P136" s="222" t="n">
        <f aca="false">IF(O136=0,0,SUM($E$23:E136))</f>
        <v>2924004.52679025</v>
      </c>
      <c r="Q136" s="222" t="n">
        <f aca="false">IF(O136=0,0,SUM($F$23:F136))</f>
        <v>17418640.6803092</v>
      </c>
    </row>
    <row r="137" s="195" customFormat="true" ht="12.75" hidden="false" customHeight="false" outlineLevel="0" collapsed="false">
      <c r="A137" s="193"/>
      <c r="B137" s="219" t="n">
        <f aca="false">IF(OR(B136=$G$15*12,B136=0),0,B136+1)</f>
        <v>115</v>
      </c>
      <c r="C137" s="220" t="n">
        <f aca="false">IF(B137=0,0,C136-F136)</f>
        <v>1061359.31969077</v>
      </c>
      <c r="D137" s="220" t="n">
        <f aca="false">IF(B137=0,0,$G$17)</f>
        <v>178444.256202627</v>
      </c>
      <c r="E137" s="220" t="n">
        <f aca="false">IF(B137=0,0,C137*$G$19/100)</f>
        <v>2653.39829922692</v>
      </c>
      <c r="F137" s="220" t="n">
        <f aca="false">IF(B137=0,0,D137-E137)</f>
        <v>175790.8579034</v>
      </c>
      <c r="G137" s="193"/>
      <c r="H137" s="193"/>
      <c r="I137" s="193"/>
      <c r="J137" s="194"/>
      <c r="K137" s="193"/>
      <c r="L137" s="193"/>
      <c r="O137" s="196" t="n">
        <f aca="false">B137</f>
        <v>115</v>
      </c>
      <c r="P137" s="222" t="n">
        <f aca="false">IF(O137=0,0,SUM($E$23:E137))</f>
        <v>2926657.92508948</v>
      </c>
      <c r="Q137" s="222" t="n">
        <f aca="false">IF(O137=0,0,SUM($F$23:F137))</f>
        <v>17594431.5382126</v>
      </c>
    </row>
    <row r="138" s="195" customFormat="true" ht="12.75" hidden="false" customHeight="false" outlineLevel="0" collapsed="false">
      <c r="A138" s="193"/>
      <c r="B138" s="219" t="n">
        <f aca="false">IF(OR(B137=$G$15*12,B137=0),0,B137+1)</f>
        <v>116</v>
      </c>
      <c r="C138" s="220" t="n">
        <f aca="false">IF(B138=0,0,C137-F137)</f>
        <v>885568.461787369</v>
      </c>
      <c r="D138" s="220" t="n">
        <f aca="false">IF(B138=0,0,$G$17)</f>
        <v>178444.256202627</v>
      </c>
      <c r="E138" s="220" t="n">
        <f aca="false">IF(B138=0,0,C138*$G$19/100)</f>
        <v>2213.92115446842</v>
      </c>
      <c r="F138" s="220" t="n">
        <f aca="false">IF(B138=0,0,D138-E138)</f>
        <v>176230.335048159</v>
      </c>
      <c r="G138" s="193"/>
      <c r="H138" s="193"/>
      <c r="I138" s="193"/>
      <c r="J138" s="194"/>
      <c r="K138" s="193"/>
      <c r="L138" s="193"/>
      <c r="O138" s="196" t="n">
        <f aca="false">B138</f>
        <v>116</v>
      </c>
      <c r="P138" s="222" t="n">
        <f aca="false">IF(O138=0,0,SUM($E$23:E138))</f>
        <v>2928871.84624395</v>
      </c>
      <c r="Q138" s="222" t="n">
        <f aca="false">IF(O138=0,0,SUM($F$23:F138))</f>
        <v>17770661.8732608</v>
      </c>
    </row>
    <row r="139" s="195" customFormat="true" ht="12.75" hidden="false" customHeight="false" outlineLevel="0" collapsed="false">
      <c r="A139" s="193"/>
      <c r="B139" s="219" t="n">
        <f aca="false">IF(OR(B138=$G$15*12,B138=0),0,B138+1)</f>
        <v>117</v>
      </c>
      <c r="C139" s="220" t="n">
        <f aca="false">IF(B139=0,0,C138-F138)</f>
        <v>709338.12673921</v>
      </c>
      <c r="D139" s="220" t="n">
        <f aca="false">IF(B139=0,0,$G$17)</f>
        <v>178444.256202627</v>
      </c>
      <c r="E139" s="220" t="n">
        <f aca="false">IF(B139=0,0,C139*$G$19/100)</f>
        <v>1773.34531684802</v>
      </c>
      <c r="F139" s="220" t="n">
        <f aca="false">IF(B139=0,0,D139-E139)</f>
        <v>176670.910885779</v>
      </c>
      <c r="G139" s="193"/>
      <c r="H139" s="193"/>
      <c r="I139" s="193"/>
      <c r="J139" s="194"/>
      <c r="K139" s="193"/>
      <c r="L139" s="193"/>
      <c r="O139" s="196" t="n">
        <f aca="false">B139</f>
        <v>117</v>
      </c>
      <c r="P139" s="222" t="n">
        <f aca="false">IF(O139=0,0,SUM($E$23:E139))</f>
        <v>2930645.1915608</v>
      </c>
      <c r="Q139" s="222" t="n">
        <f aca="false">IF(O139=0,0,SUM($F$23:F139))</f>
        <v>17947332.7841466</v>
      </c>
    </row>
    <row r="140" s="195" customFormat="true" ht="12.75" hidden="false" customHeight="false" outlineLevel="0" collapsed="false">
      <c r="A140" s="193"/>
      <c r="B140" s="219" t="n">
        <f aca="false">IF(OR(B139=$G$15*12,B139=0),0,B139+1)</f>
        <v>118</v>
      </c>
      <c r="C140" s="220" t="n">
        <f aca="false">IF(B140=0,0,C139-F139)</f>
        <v>532667.215853431</v>
      </c>
      <c r="D140" s="220" t="n">
        <f aca="false">IF(B140=0,0,$G$17)</f>
        <v>178444.256202627</v>
      </c>
      <c r="E140" s="220" t="n">
        <f aca="false">IF(B140=0,0,C140*$G$19/100)</f>
        <v>1331.66803963358</v>
      </c>
      <c r="F140" s="220" t="n">
        <f aca="false">IF(B140=0,0,D140-E140)</f>
        <v>177112.588162994</v>
      </c>
      <c r="G140" s="193"/>
      <c r="H140" s="193"/>
      <c r="I140" s="193"/>
      <c r="J140" s="194"/>
      <c r="K140" s="193"/>
      <c r="L140" s="193"/>
      <c r="O140" s="196" t="n">
        <f aca="false">B140</f>
        <v>118</v>
      </c>
      <c r="P140" s="222" t="n">
        <f aca="false">IF(O140=0,0,SUM($E$23:E140))</f>
        <v>2931976.85960043</v>
      </c>
      <c r="Q140" s="222" t="n">
        <f aca="false">IF(O140=0,0,SUM($F$23:F140))</f>
        <v>18124445.3723096</v>
      </c>
    </row>
    <row r="141" s="195" customFormat="true" ht="12.75" hidden="false" customHeight="false" outlineLevel="0" collapsed="false">
      <c r="A141" s="193"/>
      <c r="B141" s="219" t="n">
        <f aca="false">IF(OR(B140=$G$15*12,B140=0),0,B140+1)</f>
        <v>119</v>
      </c>
      <c r="C141" s="220" t="n">
        <f aca="false">IF(B141=0,0,C140-F140)</f>
        <v>355554.627690437</v>
      </c>
      <c r="D141" s="220" t="n">
        <f aca="false">IF(B141=0,0,$G$17)</f>
        <v>178444.256202627</v>
      </c>
      <c r="E141" s="220" t="n">
        <f aca="false">IF(B141=0,0,C141*$G$19/100)</f>
        <v>888.886569226093</v>
      </c>
      <c r="F141" s="220" t="n">
        <f aca="false">IF(B141=0,0,D141-E141)</f>
        <v>177555.369633401</v>
      </c>
      <c r="G141" s="193"/>
      <c r="H141" s="193"/>
      <c r="I141" s="193"/>
      <c r="J141" s="194"/>
      <c r="K141" s="193"/>
      <c r="L141" s="193"/>
      <c r="O141" s="196" t="n">
        <f aca="false">B141</f>
        <v>119</v>
      </c>
      <c r="P141" s="222" t="n">
        <f aca="false">IF(O141=0,0,SUM($E$23:E141))</f>
        <v>2932865.74616965</v>
      </c>
      <c r="Q141" s="222" t="n">
        <f aca="false">IF(O141=0,0,SUM($F$23:F141))</f>
        <v>18302000.741943</v>
      </c>
    </row>
    <row r="142" s="195" customFormat="true" ht="12.75" hidden="false" customHeight="false" outlineLevel="0" collapsed="false">
      <c r="A142" s="193"/>
      <c r="B142" s="219" t="n">
        <f aca="false">IF(OR(B141=$G$15*12,B141=0),0,B141+1)</f>
        <v>120</v>
      </c>
      <c r="C142" s="220" t="n">
        <f aca="false">IF(B142=0,0,C141-F141)</f>
        <v>177999.258057036</v>
      </c>
      <c r="D142" s="220" t="n">
        <f aca="false">IF(B142=0,0,$G$17)</f>
        <v>178444.256202627</v>
      </c>
      <c r="E142" s="220" t="n">
        <f aca="false">IF(B142=0,0,C142*$G$19/100)</f>
        <v>444.99814514259</v>
      </c>
      <c r="F142" s="220" t="n">
        <f aca="false">IF(B142=0,0,D142-E142)</f>
        <v>177999.258057485</v>
      </c>
      <c r="G142" s="193"/>
      <c r="H142" s="193"/>
      <c r="I142" s="193"/>
      <c r="J142" s="194"/>
      <c r="K142" s="193"/>
      <c r="L142" s="193"/>
      <c r="O142" s="196" t="n">
        <f aca="false">B142</f>
        <v>120</v>
      </c>
      <c r="P142" s="222" t="n">
        <f aca="false">IF(O142=0,0,SUM($E$23:E142))</f>
        <v>2933310.7443148</v>
      </c>
      <c r="Q142" s="222" t="n">
        <f aca="false">IF(O142=0,0,SUM($F$23:F142))</f>
        <v>18480000.0000005</v>
      </c>
    </row>
    <row r="143" s="195" customFormat="true" ht="12.75" hidden="false" customHeight="false" outlineLevel="0" collapsed="false">
      <c r="A143" s="193"/>
      <c r="B143" s="219" t="n">
        <f aca="false">IF(OR(B142=$G$15*12,B142=0),0,B142+1)</f>
        <v>0</v>
      </c>
      <c r="C143" s="220" t="n">
        <f aca="false">IF(B143=0,0,C142-F142)</f>
        <v>0</v>
      </c>
      <c r="D143" s="220" t="n">
        <f aca="false">IF(B143=0,0,$G$17)</f>
        <v>0</v>
      </c>
      <c r="E143" s="220" t="n">
        <f aca="false">IF(B143=0,0,C143*$G$19/100)</f>
        <v>0</v>
      </c>
      <c r="F143" s="220" t="n">
        <f aca="false">IF(B143=0,0,D143-E143)</f>
        <v>0</v>
      </c>
      <c r="G143" s="193"/>
      <c r="H143" s="193"/>
      <c r="I143" s="193"/>
      <c r="J143" s="194"/>
      <c r="K143" s="193"/>
      <c r="L143" s="193"/>
      <c r="O143" s="196" t="n">
        <f aca="false">B143</f>
        <v>0</v>
      </c>
      <c r="P143" s="222" t="n">
        <f aca="false">IF(O143=0,0,SUM($E$23:E143))</f>
        <v>0</v>
      </c>
      <c r="Q143" s="222" t="n">
        <f aca="false">IF(O143=0,0,SUM($F$23:F143))</f>
        <v>0</v>
      </c>
    </row>
    <row r="144" s="195" customFormat="true" ht="12.75" hidden="false" customHeight="false" outlineLevel="0" collapsed="false">
      <c r="A144" s="193"/>
      <c r="B144" s="219" t="n">
        <f aca="false">IF(OR(B143=$G$15*12,B143=0),0,B143+1)</f>
        <v>0</v>
      </c>
      <c r="C144" s="220" t="n">
        <f aca="false">IF(B144=0,0,C143-F143)</f>
        <v>0</v>
      </c>
      <c r="D144" s="220" t="n">
        <f aca="false">IF(B144=0,0,$G$17)</f>
        <v>0</v>
      </c>
      <c r="E144" s="220" t="n">
        <f aca="false">IF(B144=0,0,C144*$G$19/100)</f>
        <v>0</v>
      </c>
      <c r="F144" s="220" t="n">
        <f aca="false">IF(B144=0,0,D144-E144)</f>
        <v>0</v>
      </c>
      <c r="G144" s="193"/>
      <c r="H144" s="193"/>
      <c r="I144" s="193"/>
      <c r="J144" s="194"/>
      <c r="K144" s="193"/>
      <c r="L144" s="193"/>
      <c r="O144" s="196" t="n">
        <f aca="false">B144</f>
        <v>0</v>
      </c>
      <c r="P144" s="222" t="n">
        <f aca="false">IF(O144=0,0,SUM($E$23:E144))</f>
        <v>0</v>
      </c>
      <c r="Q144" s="222" t="n">
        <f aca="false">IF(O144=0,0,SUM($F$23:F144))</f>
        <v>0</v>
      </c>
    </row>
    <row r="145" s="195" customFormat="true" ht="12.75" hidden="false" customHeight="false" outlineLevel="0" collapsed="false">
      <c r="A145" s="193"/>
      <c r="B145" s="219" t="n">
        <f aca="false">IF(OR(B144=$G$15*12,B144=0),0,B144+1)</f>
        <v>0</v>
      </c>
      <c r="C145" s="220" t="n">
        <f aca="false">IF(B145=0,0,C144-F144)</f>
        <v>0</v>
      </c>
      <c r="D145" s="220" t="n">
        <f aca="false">IF(B145=0,0,$G$17)</f>
        <v>0</v>
      </c>
      <c r="E145" s="220" t="n">
        <f aca="false">IF(B145=0,0,C145*$G$19/100)</f>
        <v>0</v>
      </c>
      <c r="F145" s="220" t="n">
        <f aca="false">IF(B145=0,0,D145-E145)</f>
        <v>0</v>
      </c>
      <c r="G145" s="193"/>
      <c r="H145" s="193"/>
      <c r="I145" s="193"/>
      <c r="J145" s="194"/>
      <c r="K145" s="193"/>
      <c r="L145" s="193"/>
      <c r="O145" s="196" t="n">
        <f aca="false">B145</f>
        <v>0</v>
      </c>
      <c r="P145" s="222" t="n">
        <f aca="false">IF(O145=0,0,SUM($E$23:E145))</f>
        <v>0</v>
      </c>
      <c r="Q145" s="222" t="n">
        <f aca="false">IF(O145=0,0,SUM($F$23:F145))</f>
        <v>0</v>
      </c>
    </row>
    <row r="146" s="195" customFormat="true" ht="12.75" hidden="false" customHeight="false" outlineLevel="0" collapsed="false">
      <c r="A146" s="193"/>
      <c r="B146" s="219" t="n">
        <f aca="false">IF(OR(B145=$G$15*12,B145=0),0,B145+1)</f>
        <v>0</v>
      </c>
      <c r="C146" s="220" t="n">
        <f aca="false">IF(B146=0,0,C145-F145)</f>
        <v>0</v>
      </c>
      <c r="D146" s="220" t="n">
        <f aca="false">IF(B146=0,0,$G$17)</f>
        <v>0</v>
      </c>
      <c r="E146" s="220" t="n">
        <f aca="false">IF(B146=0,0,C146*$G$19/100)</f>
        <v>0</v>
      </c>
      <c r="F146" s="220" t="n">
        <f aca="false">IF(B146=0,0,D146-E146)</f>
        <v>0</v>
      </c>
      <c r="G146" s="193"/>
      <c r="H146" s="193"/>
      <c r="I146" s="193"/>
      <c r="J146" s="194"/>
      <c r="K146" s="193"/>
      <c r="L146" s="193"/>
      <c r="O146" s="196" t="n">
        <f aca="false">B146</f>
        <v>0</v>
      </c>
      <c r="P146" s="222" t="n">
        <f aca="false">IF(O146=0,0,SUM($E$23:E146))</f>
        <v>0</v>
      </c>
      <c r="Q146" s="222" t="n">
        <f aca="false">IF(O146=0,0,SUM($F$23:F146))</f>
        <v>0</v>
      </c>
    </row>
    <row r="147" s="195" customFormat="true" ht="12.75" hidden="false" customHeight="false" outlineLevel="0" collapsed="false">
      <c r="A147" s="193"/>
      <c r="B147" s="219" t="n">
        <f aca="false">IF(OR(B146=$G$15*12,B146=0),0,B146+1)</f>
        <v>0</v>
      </c>
      <c r="C147" s="220" t="n">
        <f aca="false">IF(B147=0,0,C146-F146)</f>
        <v>0</v>
      </c>
      <c r="D147" s="220" t="n">
        <f aca="false">IF(B147=0,0,$G$17)</f>
        <v>0</v>
      </c>
      <c r="E147" s="220" t="n">
        <f aca="false">IF(B147=0,0,C147*$G$19/100)</f>
        <v>0</v>
      </c>
      <c r="F147" s="220" t="n">
        <f aca="false">IF(B147=0,0,D147-E147)</f>
        <v>0</v>
      </c>
      <c r="G147" s="193"/>
      <c r="H147" s="193"/>
      <c r="I147" s="193"/>
      <c r="J147" s="194"/>
      <c r="K147" s="193"/>
      <c r="L147" s="193"/>
      <c r="O147" s="196" t="n">
        <f aca="false">B147</f>
        <v>0</v>
      </c>
      <c r="P147" s="222" t="n">
        <f aca="false">IF(O147=0,0,SUM($E$23:E147))</f>
        <v>0</v>
      </c>
      <c r="Q147" s="222" t="n">
        <f aca="false">IF(O147=0,0,SUM($F$23:F147))</f>
        <v>0</v>
      </c>
    </row>
    <row r="148" s="195" customFormat="true" ht="12.75" hidden="false" customHeight="false" outlineLevel="0" collapsed="false">
      <c r="A148" s="193"/>
      <c r="B148" s="219" t="n">
        <f aca="false">IF(OR(B147=$G$15*12,B147=0),0,B147+1)</f>
        <v>0</v>
      </c>
      <c r="C148" s="220" t="n">
        <f aca="false">IF(B148=0,0,C147-F147)</f>
        <v>0</v>
      </c>
      <c r="D148" s="220" t="n">
        <f aca="false">IF(B148=0,0,$G$17)</f>
        <v>0</v>
      </c>
      <c r="E148" s="220" t="n">
        <f aca="false">IF(B148=0,0,C148*$G$19/100)</f>
        <v>0</v>
      </c>
      <c r="F148" s="220" t="n">
        <f aca="false">IF(B148=0,0,D148-E148)</f>
        <v>0</v>
      </c>
      <c r="G148" s="193"/>
      <c r="H148" s="193"/>
      <c r="I148" s="193"/>
      <c r="J148" s="194"/>
      <c r="K148" s="193"/>
      <c r="L148" s="193"/>
      <c r="O148" s="196" t="n">
        <f aca="false">B148</f>
        <v>0</v>
      </c>
      <c r="P148" s="222" t="n">
        <f aca="false">IF(O148=0,0,SUM($E$23:E148))</f>
        <v>0</v>
      </c>
      <c r="Q148" s="222" t="n">
        <f aca="false">IF(O148=0,0,SUM($F$23:F148))</f>
        <v>0</v>
      </c>
    </row>
    <row r="149" s="195" customFormat="true" ht="12.75" hidden="false" customHeight="false" outlineLevel="0" collapsed="false">
      <c r="A149" s="193"/>
      <c r="B149" s="219" t="n">
        <f aca="false">IF(OR(B148=$G$15*12,B148=0),0,B148+1)</f>
        <v>0</v>
      </c>
      <c r="C149" s="220" t="n">
        <f aca="false">IF(B149=0,0,C148-F148)</f>
        <v>0</v>
      </c>
      <c r="D149" s="220" t="n">
        <f aca="false">IF(B149=0,0,$G$17)</f>
        <v>0</v>
      </c>
      <c r="E149" s="220" t="n">
        <f aca="false">IF(B149=0,0,C149*$G$19/100)</f>
        <v>0</v>
      </c>
      <c r="F149" s="220" t="n">
        <f aca="false">IF(B149=0,0,D149-E149)</f>
        <v>0</v>
      </c>
      <c r="G149" s="193"/>
      <c r="H149" s="193"/>
      <c r="I149" s="193"/>
      <c r="J149" s="194"/>
      <c r="K149" s="193"/>
      <c r="L149" s="193"/>
      <c r="O149" s="196" t="n">
        <f aca="false">B149</f>
        <v>0</v>
      </c>
      <c r="P149" s="222" t="n">
        <f aca="false">IF(O149=0,0,SUM($E$23:E149))</f>
        <v>0</v>
      </c>
      <c r="Q149" s="222" t="n">
        <f aca="false">IF(O149=0,0,SUM($F$23:F149))</f>
        <v>0</v>
      </c>
    </row>
    <row r="150" s="195" customFormat="true" ht="12.75" hidden="false" customHeight="false" outlineLevel="0" collapsed="false">
      <c r="A150" s="193"/>
      <c r="B150" s="219" t="n">
        <f aca="false">IF(OR(B149=$G$15*12,B149=0),0,B149+1)</f>
        <v>0</v>
      </c>
      <c r="C150" s="220" t="n">
        <f aca="false">IF(B150=0,0,C149-F149)</f>
        <v>0</v>
      </c>
      <c r="D150" s="220" t="n">
        <f aca="false">IF(B150=0,0,$G$17)</f>
        <v>0</v>
      </c>
      <c r="E150" s="220" t="n">
        <f aca="false">IF(B150=0,0,C150*$G$19/100)</f>
        <v>0</v>
      </c>
      <c r="F150" s="220" t="n">
        <f aca="false">IF(B150=0,0,D150-E150)</f>
        <v>0</v>
      </c>
      <c r="G150" s="193"/>
      <c r="H150" s="193"/>
      <c r="I150" s="193"/>
      <c r="J150" s="194"/>
      <c r="K150" s="193"/>
      <c r="L150" s="193"/>
      <c r="O150" s="196" t="n">
        <f aca="false">B150</f>
        <v>0</v>
      </c>
      <c r="P150" s="222" t="n">
        <f aca="false">IF(O150=0,0,SUM($E$23:E150))</f>
        <v>0</v>
      </c>
      <c r="Q150" s="222" t="n">
        <f aca="false">IF(O150=0,0,SUM($F$23:F150))</f>
        <v>0</v>
      </c>
    </row>
    <row r="151" s="195" customFormat="true" ht="12.75" hidden="false" customHeight="false" outlineLevel="0" collapsed="false">
      <c r="A151" s="193"/>
      <c r="B151" s="219" t="n">
        <f aca="false">IF(OR(B150=$G$15*12,B150=0),0,B150+1)</f>
        <v>0</v>
      </c>
      <c r="C151" s="220" t="n">
        <f aca="false">IF(B151=0,0,C150-F150)</f>
        <v>0</v>
      </c>
      <c r="D151" s="220" t="n">
        <f aca="false">IF(B151=0,0,$G$17)</f>
        <v>0</v>
      </c>
      <c r="E151" s="220" t="n">
        <f aca="false">IF(B151=0,0,C151*$G$19/100)</f>
        <v>0</v>
      </c>
      <c r="F151" s="220" t="n">
        <f aca="false">IF(B151=0,0,D151-E151)</f>
        <v>0</v>
      </c>
      <c r="G151" s="193"/>
      <c r="H151" s="193"/>
      <c r="I151" s="193"/>
      <c r="J151" s="194"/>
      <c r="K151" s="193"/>
      <c r="L151" s="193"/>
      <c r="O151" s="196" t="n">
        <f aca="false">B151</f>
        <v>0</v>
      </c>
      <c r="P151" s="222" t="n">
        <f aca="false">IF(O151=0,0,SUM($E$23:E151))</f>
        <v>0</v>
      </c>
      <c r="Q151" s="222" t="n">
        <f aca="false">IF(O151=0,0,SUM($F$23:F151))</f>
        <v>0</v>
      </c>
    </row>
    <row r="152" s="195" customFormat="true" ht="12.75" hidden="false" customHeight="false" outlineLevel="0" collapsed="false">
      <c r="A152" s="193"/>
      <c r="B152" s="219" t="n">
        <f aca="false">IF(OR(B151=$G$15*12,B151=0),0,B151+1)</f>
        <v>0</v>
      </c>
      <c r="C152" s="220" t="n">
        <f aca="false">IF(B152=0,0,C151-F151)</f>
        <v>0</v>
      </c>
      <c r="D152" s="220" t="n">
        <f aca="false">IF(B152=0,0,$G$17)</f>
        <v>0</v>
      </c>
      <c r="E152" s="220" t="n">
        <f aca="false">IF(B152=0,0,C152*$G$19/100)</f>
        <v>0</v>
      </c>
      <c r="F152" s="220" t="n">
        <f aca="false">IF(B152=0,0,D152-E152)</f>
        <v>0</v>
      </c>
      <c r="G152" s="193"/>
      <c r="H152" s="193"/>
      <c r="I152" s="193"/>
      <c r="J152" s="194"/>
      <c r="K152" s="193"/>
      <c r="L152" s="193"/>
      <c r="O152" s="196" t="n">
        <f aca="false">B152</f>
        <v>0</v>
      </c>
      <c r="P152" s="222" t="n">
        <f aca="false">IF(O152=0,0,SUM($E$23:E152))</f>
        <v>0</v>
      </c>
      <c r="Q152" s="222" t="n">
        <f aca="false">IF(O152=0,0,SUM($F$23:F152))</f>
        <v>0</v>
      </c>
    </row>
    <row r="153" s="195" customFormat="true" ht="12.75" hidden="false" customHeight="false" outlineLevel="0" collapsed="false">
      <c r="A153" s="193"/>
      <c r="B153" s="219" t="n">
        <f aca="false">IF(OR(B152=$G$15*12,B152=0),0,B152+1)</f>
        <v>0</v>
      </c>
      <c r="C153" s="220" t="n">
        <f aca="false">IF(B153=0,0,C152-F152)</f>
        <v>0</v>
      </c>
      <c r="D153" s="220" t="n">
        <f aca="false">IF(B153=0,0,$G$17)</f>
        <v>0</v>
      </c>
      <c r="E153" s="220" t="n">
        <f aca="false">IF(B153=0,0,C153*$G$19/100)</f>
        <v>0</v>
      </c>
      <c r="F153" s="220" t="n">
        <f aca="false">IF(B153=0,0,D153-E153)</f>
        <v>0</v>
      </c>
      <c r="G153" s="193"/>
      <c r="H153" s="193"/>
      <c r="I153" s="193"/>
      <c r="J153" s="194"/>
      <c r="K153" s="193"/>
      <c r="L153" s="193"/>
      <c r="O153" s="196" t="n">
        <f aca="false">B153</f>
        <v>0</v>
      </c>
      <c r="P153" s="222" t="n">
        <f aca="false">IF(O153=0,0,SUM($E$23:E153))</f>
        <v>0</v>
      </c>
      <c r="Q153" s="222" t="n">
        <f aca="false">IF(O153=0,0,SUM($F$23:F153))</f>
        <v>0</v>
      </c>
    </row>
    <row r="154" s="195" customFormat="true" ht="12.75" hidden="false" customHeight="false" outlineLevel="0" collapsed="false">
      <c r="A154" s="193"/>
      <c r="B154" s="219" t="n">
        <f aca="false">IF(OR(B153=$G$15*12,B153=0),0,B153+1)</f>
        <v>0</v>
      </c>
      <c r="C154" s="220" t="n">
        <f aca="false">IF(B154=0,0,C153-F153)</f>
        <v>0</v>
      </c>
      <c r="D154" s="220" t="n">
        <f aca="false">IF(B154=0,0,$G$17)</f>
        <v>0</v>
      </c>
      <c r="E154" s="220" t="n">
        <f aca="false">IF(B154=0,0,C154*$G$19/100)</f>
        <v>0</v>
      </c>
      <c r="F154" s="220" t="n">
        <f aca="false">IF(B154=0,0,D154-E154)</f>
        <v>0</v>
      </c>
      <c r="G154" s="193"/>
      <c r="H154" s="193"/>
      <c r="I154" s="193"/>
      <c r="J154" s="194"/>
      <c r="K154" s="193"/>
      <c r="L154" s="193"/>
      <c r="O154" s="196" t="n">
        <f aca="false">B154</f>
        <v>0</v>
      </c>
      <c r="P154" s="222" t="n">
        <f aca="false">IF(O154=0,0,SUM($E$23:E154))</f>
        <v>0</v>
      </c>
      <c r="Q154" s="222" t="n">
        <f aca="false">IF(O154=0,0,SUM($F$23:F154))</f>
        <v>0</v>
      </c>
    </row>
    <row r="155" s="195" customFormat="true" ht="12.75" hidden="false" customHeight="false" outlineLevel="0" collapsed="false">
      <c r="A155" s="193"/>
      <c r="B155" s="219" t="n">
        <f aca="false">IF(OR(B154=$G$15*12,B154=0),0,B154+1)</f>
        <v>0</v>
      </c>
      <c r="C155" s="220" t="n">
        <f aca="false">IF(B155=0,0,C154-F154)</f>
        <v>0</v>
      </c>
      <c r="D155" s="220" t="n">
        <f aca="false">IF(B155=0,0,$G$17)</f>
        <v>0</v>
      </c>
      <c r="E155" s="220" t="n">
        <f aca="false">IF(B155=0,0,C155*$G$19/100)</f>
        <v>0</v>
      </c>
      <c r="F155" s="220" t="n">
        <f aca="false">IF(B155=0,0,D155-E155)</f>
        <v>0</v>
      </c>
      <c r="G155" s="193"/>
      <c r="H155" s="193"/>
      <c r="I155" s="193"/>
      <c r="J155" s="194"/>
      <c r="K155" s="193"/>
      <c r="L155" s="193"/>
      <c r="O155" s="196" t="n">
        <f aca="false">B155</f>
        <v>0</v>
      </c>
      <c r="P155" s="222" t="n">
        <f aca="false">IF(O155=0,0,SUM($E$23:E155))</f>
        <v>0</v>
      </c>
      <c r="Q155" s="222" t="n">
        <f aca="false">IF(O155=0,0,SUM($F$23:F155))</f>
        <v>0</v>
      </c>
    </row>
    <row r="156" s="195" customFormat="true" ht="12.75" hidden="false" customHeight="false" outlineLevel="0" collapsed="false">
      <c r="A156" s="193"/>
      <c r="B156" s="219" t="n">
        <f aca="false">IF(OR(B155=$G$15*12,B155=0),0,B155+1)</f>
        <v>0</v>
      </c>
      <c r="C156" s="220" t="n">
        <f aca="false">IF(B156=0,0,C155-F155)</f>
        <v>0</v>
      </c>
      <c r="D156" s="220" t="n">
        <f aca="false">IF(B156=0,0,$G$17)</f>
        <v>0</v>
      </c>
      <c r="E156" s="220" t="n">
        <f aca="false">IF(B156=0,0,C156*$G$19/100)</f>
        <v>0</v>
      </c>
      <c r="F156" s="220" t="n">
        <f aca="false">IF(B156=0,0,D156-E156)</f>
        <v>0</v>
      </c>
      <c r="G156" s="193"/>
      <c r="H156" s="193"/>
      <c r="I156" s="193"/>
      <c r="J156" s="194"/>
      <c r="K156" s="193"/>
      <c r="L156" s="193"/>
      <c r="O156" s="196" t="n">
        <f aca="false">B156</f>
        <v>0</v>
      </c>
      <c r="P156" s="222" t="n">
        <f aca="false">IF(O156=0,0,SUM($E$23:E156))</f>
        <v>0</v>
      </c>
      <c r="Q156" s="222" t="n">
        <f aca="false">IF(O156=0,0,SUM($F$23:F156))</f>
        <v>0</v>
      </c>
    </row>
    <row r="157" s="195" customFormat="true" ht="12.75" hidden="false" customHeight="false" outlineLevel="0" collapsed="false">
      <c r="A157" s="193"/>
      <c r="B157" s="219" t="n">
        <f aca="false">IF(OR(B156=$G$15*12,B156=0),0,B156+1)</f>
        <v>0</v>
      </c>
      <c r="C157" s="220" t="n">
        <f aca="false">IF(B157=0,0,C156-F156)</f>
        <v>0</v>
      </c>
      <c r="D157" s="220" t="n">
        <f aca="false">IF(B157=0,0,$G$17)</f>
        <v>0</v>
      </c>
      <c r="E157" s="220" t="n">
        <f aca="false">IF(B157=0,0,C157*$G$19/100)</f>
        <v>0</v>
      </c>
      <c r="F157" s="220" t="n">
        <f aca="false">IF(B157=0,0,D157-E157)</f>
        <v>0</v>
      </c>
      <c r="G157" s="193"/>
      <c r="H157" s="193"/>
      <c r="I157" s="193"/>
      <c r="J157" s="194"/>
      <c r="K157" s="193"/>
      <c r="L157" s="193"/>
      <c r="O157" s="196" t="n">
        <f aca="false">B157</f>
        <v>0</v>
      </c>
      <c r="P157" s="222" t="n">
        <f aca="false">IF(O157=0,0,SUM($E$23:E157))</f>
        <v>0</v>
      </c>
      <c r="Q157" s="222" t="n">
        <f aca="false">IF(O157=0,0,SUM($F$23:F157))</f>
        <v>0</v>
      </c>
    </row>
    <row r="158" s="195" customFormat="true" ht="12.75" hidden="false" customHeight="false" outlineLevel="0" collapsed="false">
      <c r="A158" s="193"/>
      <c r="B158" s="219" t="n">
        <f aca="false">IF(OR(B157=$G$15*12,B157=0),0,B157+1)</f>
        <v>0</v>
      </c>
      <c r="C158" s="220" t="n">
        <f aca="false">IF(B158=0,0,C157-F157)</f>
        <v>0</v>
      </c>
      <c r="D158" s="220" t="n">
        <f aca="false">IF(B158=0,0,$G$17)</f>
        <v>0</v>
      </c>
      <c r="E158" s="220" t="n">
        <f aca="false">IF(B158=0,0,C158*$G$19/100)</f>
        <v>0</v>
      </c>
      <c r="F158" s="220" t="n">
        <f aca="false">IF(B158=0,0,D158-E158)</f>
        <v>0</v>
      </c>
      <c r="G158" s="193"/>
      <c r="H158" s="193"/>
      <c r="I158" s="193"/>
      <c r="J158" s="194"/>
      <c r="K158" s="193"/>
      <c r="L158" s="193"/>
      <c r="O158" s="196" t="n">
        <f aca="false">B158</f>
        <v>0</v>
      </c>
      <c r="P158" s="222" t="n">
        <f aca="false">IF(O158=0,0,SUM($E$23:E158))</f>
        <v>0</v>
      </c>
      <c r="Q158" s="222" t="n">
        <f aca="false">IF(O158=0,0,SUM($F$23:F158))</f>
        <v>0</v>
      </c>
    </row>
    <row r="159" s="195" customFormat="true" ht="12.75" hidden="false" customHeight="false" outlineLevel="0" collapsed="false">
      <c r="A159" s="193"/>
      <c r="B159" s="219" t="n">
        <f aca="false">IF(OR(B158=$G$15*12,B158=0),0,B158+1)</f>
        <v>0</v>
      </c>
      <c r="C159" s="220" t="n">
        <f aca="false">IF(B159=0,0,C158-F158)</f>
        <v>0</v>
      </c>
      <c r="D159" s="220" t="n">
        <f aca="false">IF(B159=0,0,$G$17)</f>
        <v>0</v>
      </c>
      <c r="E159" s="220" t="n">
        <f aca="false">IF(B159=0,0,C159*$G$19/100)</f>
        <v>0</v>
      </c>
      <c r="F159" s="220" t="n">
        <f aca="false">IF(B159=0,0,D159-E159)</f>
        <v>0</v>
      </c>
      <c r="G159" s="193"/>
      <c r="H159" s="193"/>
      <c r="I159" s="193"/>
      <c r="J159" s="194"/>
      <c r="K159" s="193"/>
      <c r="L159" s="193"/>
      <c r="O159" s="196" t="n">
        <f aca="false">B159</f>
        <v>0</v>
      </c>
      <c r="P159" s="222" t="n">
        <f aca="false">IF(O159=0,0,SUM($E$23:E159))</f>
        <v>0</v>
      </c>
      <c r="Q159" s="222" t="n">
        <f aca="false">IF(O159=0,0,SUM($F$23:F159))</f>
        <v>0</v>
      </c>
    </row>
    <row r="160" s="195" customFormat="true" ht="12.75" hidden="false" customHeight="false" outlineLevel="0" collapsed="false">
      <c r="A160" s="193"/>
      <c r="B160" s="219" t="n">
        <f aca="false">IF(OR(B159=$G$15*12,B159=0),0,B159+1)</f>
        <v>0</v>
      </c>
      <c r="C160" s="220" t="n">
        <f aca="false">IF(B160=0,0,C159-F159)</f>
        <v>0</v>
      </c>
      <c r="D160" s="220" t="n">
        <f aca="false">IF(B160=0,0,$G$17)</f>
        <v>0</v>
      </c>
      <c r="E160" s="220" t="n">
        <f aca="false">IF(B160=0,0,C160*$G$19/100)</f>
        <v>0</v>
      </c>
      <c r="F160" s="220" t="n">
        <f aca="false">IF(B160=0,0,D160-E160)</f>
        <v>0</v>
      </c>
      <c r="G160" s="193"/>
      <c r="H160" s="193"/>
      <c r="I160" s="193"/>
      <c r="J160" s="194"/>
      <c r="K160" s="193"/>
      <c r="L160" s="193"/>
      <c r="O160" s="196" t="n">
        <f aca="false">B160</f>
        <v>0</v>
      </c>
      <c r="P160" s="222" t="n">
        <f aca="false">IF(O160=0,0,SUM($E$23:E160))</f>
        <v>0</v>
      </c>
      <c r="Q160" s="222" t="n">
        <f aca="false">IF(O160=0,0,SUM($F$23:F160))</f>
        <v>0</v>
      </c>
    </row>
    <row r="161" s="195" customFormat="true" ht="12.75" hidden="false" customHeight="false" outlineLevel="0" collapsed="false">
      <c r="A161" s="193"/>
      <c r="B161" s="219" t="n">
        <f aca="false">IF(OR(B160=$G$15*12,B160=0),0,B160+1)</f>
        <v>0</v>
      </c>
      <c r="C161" s="220" t="n">
        <f aca="false">IF(B161=0,0,C160-F160)</f>
        <v>0</v>
      </c>
      <c r="D161" s="220" t="n">
        <f aca="false">IF(B161=0,0,$G$17)</f>
        <v>0</v>
      </c>
      <c r="E161" s="220" t="n">
        <f aca="false">IF(B161=0,0,C161*$G$19/100)</f>
        <v>0</v>
      </c>
      <c r="F161" s="220" t="n">
        <f aca="false">IF(B161=0,0,D161-E161)</f>
        <v>0</v>
      </c>
      <c r="G161" s="193"/>
      <c r="H161" s="193"/>
      <c r="I161" s="193"/>
      <c r="J161" s="194"/>
      <c r="K161" s="193"/>
      <c r="L161" s="193"/>
      <c r="O161" s="196" t="n">
        <f aca="false">B161</f>
        <v>0</v>
      </c>
      <c r="P161" s="222" t="n">
        <f aca="false">IF(O161=0,0,SUM($E$23:E161))</f>
        <v>0</v>
      </c>
      <c r="Q161" s="222" t="n">
        <f aca="false">IF(O161=0,0,SUM($F$23:F161))</f>
        <v>0</v>
      </c>
    </row>
    <row r="162" s="195" customFormat="true" ht="12.75" hidden="false" customHeight="false" outlineLevel="0" collapsed="false">
      <c r="A162" s="193"/>
      <c r="B162" s="219" t="n">
        <f aca="false">IF(OR(B161=$G$15*12,B161=0),0,B161+1)</f>
        <v>0</v>
      </c>
      <c r="C162" s="220" t="n">
        <f aca="false">IF(B162=0,0,C161-F161)</f>
        <v>0</v>
      </c>
      <c r="D162" s="220" t="n">
        <f aca="false">IF(B162=0,0,$G$17)</f>
        <v>0</v>
      </c>
      <c r="E162" s="220" t="n">
        <f aca="false">IF(B162=0,0,C162*$G$19/100)</f>
        <v>0</v>
      </c>
      <c r="F162" s="220" t="n">
        <f aca="false">IF(B162=0,0,D162-E162)</f>
        <v>0</v>
      </c>
      <c r="G162" s="193"/>
      <c r="H162" s="193"/>
      <c r="I162" s="193"/>
      <c r="J162" s="194"/>
      <c r="K162" s="193"/>
      <c r="L162" s="193"/>
      <c r="O162" s="196" t="n">
        <f aca="false">B162</f>
        <v>0</v>
      </c>
      <c r="P162" s="222" t="n">
        <f aca="false">IF(O162=0,0,SUM($E$23:E162))</f>
        <v>0</v>
      </c>
      <c r="Q162" s="222" t="n">
        <f aca="false">IF(O162=0,0,SUM($F$23:F162))</f>
        <v>0</v>
      </c>
    </row>
    <row r="163" s="195" customFormat="true" ht="12.75" hidden="false" customHeight="false" outlineLevel="0" collapsed="false">
      <c r="A163" s="193"/>
      <c r="B163" s="219" t="n">
        <f aca="false">IF(OR(B162=$G$15*12,B162=0),0,B162+1)</f>
        <v>0</v>
      </c>
      <c r="C163" s="220" t="n">
        <f aca="false">IF(B163=0,0,C162-F162)</f>
        <v>0</v>
      </c>
      <c r="D163" s="220" t="n">
        <f aca="false">IF(B163=0,0,$G$17)</f>
        <v>0</v>
      </c>
      <c r="E163" s="220" t="n">
        <f aca="false">IF(B163=0,0,C163*$G$19/100)</f>
        <v>0</v>
      </c>
      <c r="F163" s="220" t="n">
        <f aca="false">IF(B163=0,0,D163-E163)</f>
        <v>0</v>
      </c>
      <c r="G163" s="193"/>
      <c r="H163" s="193"/>
      <c r="I163" s="193"/>
      <c r="J163" s="194"/>
      <c r="K163" s="193"/>
      <c r="L163" s="193"/>
      <c r="O163" s="196" t="n">
        <f aca="false">B163</f>
        <v>0</v>
      </c>
      <c r="P163" s="222" t="n">
        <f aca="false">IF(O163=0,0,SUM($E$23:E163))</f>
        <v>0</v>
      </c>
      <c r="Q163" s="222" t="n">
        <f aca="false">IF(O163=0,0,SUM($F$23:F163))</f>
        <v>0</v>
      </c>
    </row>
    <row r="164" s="195" customFormat="true" ht="12.75" hidden="false" customHeight="false" outlineLevel="0" collapsed="false">
      <c r="A164" s="193"/>
      <c r="B164" s="219" t="n">
        <f aca="false">IF(OR(B163=$G$15*12,B163=0),0,B163+1)</f>
        <v>0</v>
      </c>
      <c r="C164" s="220" t="n">
        <f aca="false">IF(B164=0,0,C163-F163)</f>
        <v>0</v>
      </c>
      <c r="D164" s="220" t="n">
        <f aca="false">IF(B164=0,0,$G$17)</f>
        <v>0</v>
      </c>
      <c r="E164" s="220" t="n">
        <f aca="false">IF(B164=0,0,C164*$G$19/100)</f>
        <v>0</v>
      </c>
      <c r="F164" s="220" t="n">
        <f aca="false">IF(B164=0,0,D164-E164)</f>
        <v>0</v>
      </c>
      <c r="G164" s="193"/>
      <c r="H164" s="193"/>
      <c r="I164" s="193"/>
      <c r="J164" s="194"/>
      <c r="K164" s="193"/>
      <c r="L164" s="193"/>
      <c r="O164" s="196" t="n">
        <f aca="false">B164</f>
        <v>0</v>
      </c>
      <c r="P164" s="222" t="n">
        <f aca="false">IF(O164=0,0,SUM($E$23:E164))</f>
        <v>0</v>
      </c>
      <c r="Q164" s="222" t="n">
        <f aca="false">IF(O164=0,0,SUM($F$23:F164))</f>
        <v>0</v>
      </c>
    </row>
    <row r="165" s="195" customFormat="true" ht="12.75" hidden="false" customHeight="false" outlineLevel="0" collapsed="false">
      <c r="A165" s="193"/>
      <c r="B165" s="219" t="n">
        <f aca="false">IF(OR(B164=$G$15*12,B164=0),0,B164+1)</f>
        <v>0</v>
      </c>
      <c r="C165" s="220" t="n">
        <f aca="false">IF(B165=0,0,C164-F164)</f>
        <v>0</v>
      </c>
      <c r="D165" s="220" t="n">
        <f aca="false">IF(B165=0,0,$G$17)</f>
        <v>0</v>
      </c>
      <c r="E165" s="220" t="n">
        <f aca="false">IF(B165=0,0,C165*$G$19/100)</f>
        <v>0</v>
      </c>
      <c r="F165" s="220" t="n">
        <f aca="false">IF(B165=0,0,D165-E165)</f>
        <v>0</v>
      </c>
      <c r="G165" s="193"/>
      <c r="H165" s="193"/>
      <c r="I165" s="193"/>
      <c r="J165" s="194"/>
      <c r="K165" s="193"/>
      <c r="L165" s="193"/>
      <c r="O165" s="196" t="n">
        <f aca="false">B165</f>
        <v>0</v>
      </c>
      <c r="P165" s="222" t="n">
        <f aca="false">IF(O165=0,0,SUM($E$23:E165))</f>
        <v>0</v>
      </c>
      <c r="Q165" s="222" t="n">
        <f aca="false">IF(O165=0,0,SUM($F$23:F165))</f>
        <v>0</v>
      </c>
    </row>
    <row r="166" s="195" customFormat="true" ht="12.75" hidden="false" customHeight="false" outlineLevel="0" collapsed="false">
      <c r="A166" s="193"/>
      <c r="B166" s="219" t="n">
        <f aca="false">IF(OR(B165=$G$15*12,B165=0),0,B165+1)</f>
        <v>0</v>
      </c>
      <c r="C166" s="220" t="n">
        <f aca="false">IF(B166=0,0,C165-F165)</f>
        <v>0</v>
      </c>
      <c r="D166" s="220" t="n">
        <f aca="false">IF(B166=0,0,$G$17)</f>
        <v>0</v>
      </c>
      <c r="E166" s="220" t="n">
        <f aca="false">IF(B166=0,0,C166*$G$19/100)</f>
        <v>0</v>
      </c>
      <c r="F166" s="220" t="n">
        <f aca="false">IF(B166=0,0,D166-E166)</f>
        <v>0</v>
      </c>
      <c r="G166" s="193"/>
      <c r="H166" s="193"/>
      <c r="I166" s="193"/>
      <c r="J166" s="194"/>
      <c r="K166" s="193"/>
      <c r="L166" s="193"/>
      <c r="O166" s="196" t="n">
        <f aca="false">B166</f>
        <v>0</v>
      </c>
      <c r="P166" s="222" t="n">
        <f aca="false">IF(O166=0,0,SUM($E$23:E166))</f>
        <v>0</v>
      </c>
      <c r="Q166" s="222" t="n">
        <f aca="false">IF(O166=0,0,SUM($F$23:F166))</f>
        <v>0</v>
      </c>
    </row>
    <row r="167" s="195" customFormat="true" ht="12.75" hidden="false" customHeight="false" outlineLevel="0" collapsed="false">
      <c r="A167" s="193"/>
      <c r="B167" s="219" t="n">
        <f aca="false">IF(OR(B166=$G$15*12,B166=0),0,B166+1)</f>
        <v>0</v>
      </c>
      <c r="C167" s="220" t="n">
        <f aca="false">IF(B167=0,0,C166-F166)</f>
        <v>0</v>
      </c>
      <c r="D167" s="220" t="n">
        <f aca="false">IF(B167=0,0,$G$17)</f>
        <v>0</v>
      </c>
      <c r="E167" s="220" t="n">
        <f aca="false">IF(B167=0,0,C167*$G$19/100)</f>
        <v>0</v>
      </c>
      <c r="F167" s="220" t="n">
        <f aca="false">IF(B167=0,0,D167-E167)</f>
        <v>0</v>
      </c>
      <c r="G167" s="193"/>
      <c r="H167" s="193"/>
      <c r="I167" s="193"/>
      <c r="J167" s="194"/>
      <c r="K167" s="193"/>
      <c r="L167" s="193"/>
      <c r="O167" s="196" t="n">
        <f aca="false">B167</f>
        <v>0</v>
      </c>
      <c r="P167" s="222" t="n">
        <f aca="false">IF(O167=0,0,SUM($E$23:E167))</f>
        <v>0</v>
      </c>
      <c r="Q167" s="222" t="n">
        <f aca="false">IF(O167=0,0,SUM($F$23:F167))</f>
        <v>0</v>
      </c>
    </row>
    <row r="168" s="195" customFormat="true" ht="12.75" hidden="false" customHeight="false" outlineLevel="0" collapsed="false">
      <c r="A168" s="193"/>
      <c r="B168" s="219" t="n">
        <f aca="false">IF(OR(B167=$G$15*12,B167=0),0,B167+1)</f>
        <v>0</v>
      </c>
      <c r="C168" s="220" t="n">
        <f aca="false">IF(B168=0,0,C167-F167)</f>
        <v>0</v>
      </c>
      <c r="D168" s="220" t="n">
        <f aca="false">IF(B168=0,0,$G$17)</f>
        <v>0</v>
      </c>
      <c r="E168" s="220" t="n">
        <f aca="false">IF(B168=0,0,C168*$G$19/100)</f>
        <v>0</v>
      </c>
      <c r="F168" s="220" t="n">
        <f aca="false">IF(B168=0,0,D168-E168)</f>
        <v>0</v>
      </c>
      <c r="G168" s="193"/>
      <c r="H168" s="193"/>
      <c r="I168" s="193"/>
      <c r="J168" s="194"/>
      <c r="K168" s="193"/>
      <c r="L168" s="193"/>
      <c r="O168" s="196" t="n">
        <f aca="false">B168</f>
        <v>0</v>
      </c>
      <c r="P168" s="222" t="n">
        <f aca="false">IF(O168=0,0,SUM($E$23:E168))</f>
        <v>0</v>
      </c>
      <c r="Q168" s="222" t="n">
        <f aca="false">IF(O168=0,0,SUM($F$23:F168))</f>
        <v>0</v>
      </c>
    </row>
    <row r="169" s="195" customFormat="true" ht="12.75" hidden="false" customHeight="false" outlineLevel="0" collapsed="false">
      <c r="A169" s="193"/>
      <c r="B169" s="219" t="n">
        <f aca="false">IF(OR(B168=$G$15*12,B168=0),0,B168+1)</f>
        <v>0</v>
      </c>
      <c r="C169" s="220" t="n">
        <f aca="false">IF(B169=0,0,C168-F168)</f>
        <v>0</v>
      </c>
      <c r="D169" s="220" t="n">
        <f aca="false">IF(B169=0,0,$G$17)</f>
        <v>0</v>
      </c>
      <c r="E169" s="220" t="n">
        <f aca="false">IF(B169=0,0,C169*$G$19/100)</f>
        <v>0</v>
      </c>
      <c r="F169" s="220" t="n">
        <f aca="false">IF(B169=0,0,D169-E169)</f>
        <v>0</v>
      </c>
      <c r="G169" s="193"/>
      <c r="H169" s="193"/>
      <c r="I169" s="193"/>
      <c r="J169" s="194"/>
      <c r="K169" s="193"/>
      <c r="L169" s="193"/>
      <c r="O169" s="196" t="n">
        <f aca="false">B169</f>
        <v>0</v>
      </c>
      <c r="P169" s="222" t="n">
        <f aca="false">IF(O169=0,0,SUM($E$23:E169))</f>
        <v>0</v>
      </c>
      <c r="Q169" s="222" t="n">
        <f aca="false">IF(O169=0,0,SUM($F$23:F169))</f>
        <v>0</v>
      </c>
    </row>
    <row r="170" s="195" customFormat="true" ht="12.75" hidden="false" customHeight="false" outlineLevel="0" collapsed="false">
      <c r="A170" s="193"/>
      <c r="B170" s="219" t="n">
        <f aca="false">IF(OR(B169=$G$15*12,B169=0),0,B169+1)</f>
        <v>0</v>
      </c>
      <c r="C170" s="220" t="n">
        <f aca="false">IF(B170=0,0,C169-F169)</f>
        <v>0</v>
      </c>
      <c r="D170" s="220" t="n">
        <f aca="false">IF(B170=0,0,$G$17)</f>
        <v>0</v>
      </c>
      <c r="E170" s="220" t="n">
        <f aca="false">IF(B170=0,0,C170*$G$19/100)</f>
        <v>0</v>
      </c>
      <c r="F170" s="220" t="n">
        <f aca="false">IF(B170=0,0,D170-E170)</f>
        <v>0</v>
      </c>
      <c r="G170" s="193"/>
      <c r="H170" s="193"/>
      <c r="I170" s="193"/>
      <c r="J170" s="194"/>
      <c r="K170" s="193"/>
      <c r="L170" s="193"/>
      <c r="O170" s="196" t="n">
        <f aca="false">B170</f>
        <v>0</v>
      </c>
      <c r="P170" s="222" t="n">
        <f aca="false">IF(O170=0,0,SUM($E$23:E170))</f>
        <v>0</v>
      </c>
      <c r="Q170" s="222" t="n">
        <f aca="false">IF(O170=0,0,SUM($F$23:F170))</f>
        <v>0</v>
      </c>
    </row>
    <row r="171" s="195" customFormat="true" ht="12.75" hidden="false" customHeight="false" outlineLevel="0" collapsed="false">
      <c r="A171" s="193"/>
      <c r="B171" s="219" t="n">
        <f aca="false">IF(OR(B170=$G$15*12,B170=0),0,B170+1)</f>
        <v>0</v>
      </c>
      <c r="C171" s="220" t="n">
        <f aca="false">IF(B171=0,0,C170-F170)</f>
        <v>0</v>
      </c>
      <c r="D171" s="220" t="n">
        <f aca="false">IF(B171=0,0,$G$17)</f>
        <v>0</v>
      </c>
      <c r="E171" s="220" t="n">
        <f aca="false">IF(B171=0,0,C171*$G$19/100)</f>
        <v>0</v>
      </c>
      <c r="F171" s="220" t="n">
        <f aca="false">IF(B171=0,0,D171-E171)</f>
        <v>0</v>
      </c>
      <c r="G171" s="193"/>
      <c r="H171" s="193"/>
      <c r="I171" s="193"/>
      <c r="J171" s="194"/>
      <c r="K171" s="193"/>
      <c r="L171" s="193"/>
      <c r="O171" s="196" t="n">
        <f aca="false">B171</f>
        <v>0</v>
      </c>
      <c r="P171" s="222" t="n">
        <f aca="false">IF(O171=0,0,SUM($E$23:E171))</f>
        <v>0</v>
      </c>
      <c r="Q171" s="222" t="n">
        <f aca="false">IF(O171=0,0,SUM($F$23:F171))</f>
        <v>0</v>
      </c>
    </row>
    <row r="172" s="195" customFormat="true" ht="12.75" hidden="false" customHeight="false" outlineLevel="0" collapsed="false">
      <c r="A172" s="193"/>
      <c r="B172" s="219" t="n">
        <f aca="false">IF(OR(B171=$G$15*12,B171=0),0,B171+1)</f>
        <v>0</v>
      </c>
      <c r="C172" s="220" t="n">
        <f aca="false">IF(B172=0,0,C171-F171)</f>
        <v>0</v>
      </c>
      <c r="D172" s="220" t="n">
        <f aca="false">IF(B172=0,0,$G$17)</f>
        <v>0</v>
      </c>
      <c r="E172" s="220" t="n">
        <f aca="false">IF(B172=0,0,C172*$G$19/100)</f>
        <v>0</v>
      </c>
      <c r="F172" s="220" t="n">
        <f aca="false">IF(B172=0,0,D172-E172)</f>
        <v>0</v>
      </c>
      <c r="G172" s="193"/>
      <c r="H172" s="193"/>
      <c r="I172" s="193"/>
      <c r="J172" s="194"/>
      <c r="K172" s="193"/>
      <c r="L172" s="193"/>
      <c r="O172" s="196" t="n">
        <f aca="false">B172</f>
        <v>0</v>
      </c>
      <c r="P172" s="222" t="n">
        <f aca="false">IF(O172=0,0,SUM($E$23:E172))</f>
        <v>0</v>
      </c>
      <c r="Q172" s="222" t="n">
        <f aca="false">IF(O172=0,0,SUM($F$23:F172))</f>
        <v>0</v>
      </c>
    </row>
    <row r="173" s="195" customFormat="true" ht="12.75" hidden="false" customHeight="false" outlineLevel="0" collapsed="false">
      <c r="A173" s="193"/>
      <c r="B173" s="219" t="n">
        <f aca="false">IF(OR(B172=$G$15*12,B172=0),0,B172+1)</f>
        <v>0</v>
      </c>
      <c r="C173" s="220" t="n">
        <f aca="false">IF(B173=0,0,C172-F172)</f>
        <v>0</v>
      </c>
      <c r="D173" s="220" t="n">
        <f aca="false">IF(B173=0,0,$G$17)</f>
        <v>0</v>
      </c>
      <c r="E173" s="220" t="n">
        <f aca="false">IF(B173=0,0,C173*$G$19/100)</f>
        <v>0</v>
      </c>
      <c r="F173" s="220" t="n">
        <f aca="false">IF(B173=0,0,D173-E173)</f>
        <v>0</v>
      </c>
      <c r="G173" s="193"/>
      <c r="H173" s="193"/>
      <c r="I173" s="193"/>
      <c r="J173" s="194"/>
      <c r="K173" s="193"/>
      <c r="L173" s="193"/>
      <c r="O173" s="196" t="n">
        <f aca="false">B173</f>
        <v>0</v>
      </c>
      <c r="P173" s="222" t="n">
        <f aca="false">IF(O173=0,0,SUM($E$23:E173))</f>
        <v>0</v>
      </c>
      <c r="Q173" s="222" t="n">
        <f aca="false">IF(O173=0,0,SUM($F$23:F173))</f>
        <v>0</v>
      </c>
    </row>
    <row r="174" s="195" customFormat="true" ht="12.75" hidden="false" customHeight="false" outlineLevel="0" collapsed="false">
      <c r="A174" s="193"/>
      <c r="B174" s="219" t="n">
        <f aca="false">IF(OR(B173=$G$15*12,B173=0),0,B173+1)</f>
        <v>0</v>
      </c>
      <c r="C174" s="220" t="n">
        <f aca="false">IF(B174=0,0,C173-F173)</f>
        <v>0</v>
      </c>
      <c r="D174" s="220" t="n">
        <f aca="false">IF(B174=0,0,$G$17)</f>
        <v>0</v>
      </c>
      <c r="E174" s="220" t="n">
        <f aca="false">IF(B174=0,0,C174*$G$19/100)</f>
        <v>0</v>
      </c>
      <c r="F174" s="220" t="n">
        <f aca="false">IF(B174=0,0,D174-E174)</f>
        <v>0</v>
      </c>
      <c r="G174" s="193"/>
      <c r="H174" s="193"/>
      <c r="I174" s="193"/>
      <c r="J174" s="194"/>
      <c r="K174" s="193"/>
      <c r="L174" s="193"/>
      <c r="O174" s="196" t="n">
        <f aca="false">B174</f>
        <v>0</v>
      </c>
      <c r="P174" s="222" t="n">
        <f aca="false">IF(O174=0,0,SUM($E$23:E174))</f>
        <v>0</v>
      </c>
      <c r="Q174" s="222" t="n">
        <f aca="false">IF(O174=0,0,SUM($F$23:F174))</f>
        <v>0</v>
      </c>
    </row>
    <row r="175" s="195" customFormat="true" ht="12.75" hidden="false" customHeight="false" outlineLevel="0" collapsed="false">
      <c r="A175" s="193"/>
      <c r="B175" s="219" t="n">
        <f aca="false">IF(OR(B174=$G$15*12,B174=0),0,B174+1)</f>
        <v>0</v>
      </c>
      <c r="C175" s="220" t="n">
        <f aca="false">IF(B175=0,0,C174-F174)</f>
        <v>0</v>
      </c>
      <c r="D175" s="220" t="n">
        <f aca="false">IF(B175=0,0,$G$17)</f>
        <v>0</v>
      </c>
      <c r="E175" s="220" t="n">
        <f aca="false">IF(B175=0,0,C175*$G$19/100)</f>
        <v>0</v>
      </c>
      <c r="F175" s="220" t="n">
        <f aca="false">IF(B175=0,0,D175-E175)</f>
        <v>0</v>
      </c>
      <c r="G175" s="193"/>
      <c r="H175" s="193"/>
      <c r="I175" s="193"/>
      <c r="J175" s="194"/>
      <c r="K175" s="193"/>
      <c r="L175" s="193"/>
      <c r="O175" s="196" t="n">
        <f aca="false">B175</f>
        <v>0</v>
      </c>
      <c r="P175" s="222" t="n">
        <f aca="false">IF(O175=0,0,SUM($E$23:E175))</f>
        <v>0</v>
      </c>
      <c r="Q175" s="222" t="n">
        <f aca="false">IF(O175=0,0,SUM($F$23:F175))</f>
        <v>0</v>
      </c>
    </row>
    <row r="176" s="195" customFormat="true" ht="12.75" hidden="false" customHeight="false" outlineLevel="0" collapsed="false">
      <c r="A176" s="193"/>
      <c r="B176" s="219" t="n">
        <f aca="false">IF(OR(B175=$G$15*12,B175=0),0,B175+1)</f>
        <v>0</v>
      </c>
      <c r="C176" s="220" t="n">
        <f aca="false">IF(B176=0,0,C175-F175)</f>
        <v>0</v>
      </c>
      <c r="D176" s="220" t="n">
        <f aca="false">IF(B176=0,0,$G$17)</f>
        <v>0</v>
      </c>
      <c r="E176" s="220" t="n">
        <f aca="false">IF(B176=0,0,C176*$G$19/100)</f>
        <v>0</v>
      </c>
      <c r="F176" s="220" t="n">
        <f aca="false">IF(B176=0,0,D176-E176)</f>
        <v>0</v>
      </c>
      <c r="G176" s="193"/>
      <c r="H176" s="193"/>
      <c r="I176" s="193"/>
      <c r="J176" s="194"/>
      <c r="K176" s="193"/>
      <c r="L176" s="193"/>
      <c r="O176" s="196" t="n">
        <f aca="false">B176</f>
        <v>0</v>
      </c>
      <c r="P176" s="222" t="n">
        <f aca="false">IF(O176=0,0,SUM($E$23:E176))</f>
        <v>0</v>
      </c>
      <c r="Q176" s="222" t="n">
        <f aca="false">IF(O176=0,0,SUM($F$23:F176))</f>
        <v>0</v>
      </c>
    </row>
    <row r="177" s="195" customFormat="true" ht="12.75" hidden="false" customHeight="false" outlineLevel="0" collapsed="false">
      <c r="A177" s="193"/>
      <c r="B177" s="219" t="n">
        <f aca="false">IF(OR(B176=$G$15*12,B176=0),0,B176+1)</f>
        <v>0</v>
      </c>
      <c r="C177" s="220" t="n">
        <f aca="false">IF(B177=0,0,C176-F176)</f>
        <v>0</v>
      </c>
      <c r="D177" s="220" t="n">
        <f aca="false">IF(B177=0,0,$G$17)</f>
        <v>0</v>
      </c>
      <c r="E177" s="220" t="n">
        <f aca="false">IF(B177=0,0,C177*$G$19/100)</f>
        <v>0</v>
      </c>
      <c r="F177" s="220" t="n">
        <f aca="false">IF(B177=0,0,D177-E177)</f>
        <v>0</v>
      </c>
      <c r="G177" s="193"/>
      <c r="H177" s="193"/>
      <c r="I177" s="193"/>
      <c r="J177" s="194"/>
      <c r="K177" s="193"/>
      <c r="L177" s="193"/>
      <c r="O177" s="196" t="n">
        <f aca="false">B177</f>
        <v>0</v>
      </c>
      <c r="P177" s="222" t="n">
        <f aca="false">IF(O177=0,0,SUM($E$23:E177))</f>
        <v>0</v>
      </c>
      <c r="Q177" s="222" t="n">
        <f aca="false">IF(O177=0,0,SUM($F$23:F177))</f>
        <v>0</v>
      </c>
    </row>
    <row r="178" s="195" customFormat="true" ht="12.75" hidden="false" customHeight="false" outlineLevel="0" collapsed="false">
      <c r="A178" s="193"/>
      <c r="B178" s="219" t="n">
        <f aca="false">IF(OR(B177=$G$15*12,B177=0),0,B177+1)</f>
        <v>0</v>
      </c>
      <c r="C178" s="220" t="n">
        <f aca="false">IF(B178=0,0,C177-F177)</f>
        <v>0</v>
      </c>
      <c r="D178" s="220" t="n">
        <f aca="false">IF(B178=0,0,$G$17)</f>
        <v>0</v>
      </c>
      <c r="E178" s="220" t="n">
        <f aca="false">IF(B178=0,0,C178*$G$19/100)</f>
        <v>0</v>
      </c>
      <c r="F178" s="220" t="n">
        <f aca="false">IF(B178=0,0,D178-E178)</f>
        <v>0</v>
      </c>
      <c r="G178" s="193"/>
      <c r="H178" s="193"/>
      <c r="I178" s="193"/>
      <c r="J178" s="194"/>
      <c r="K178" s="193"/>
      <c r="L178" s="193"/>
      <c r="O178" s="196" t="n">
        <f aca="false">B178</f>
        <v>0</v>
      </c>
      <c r="P178" s="222" t="n">
        <f aca="false">IF(O178=0,0,SUM($E$23:E178))</f>
        <v>0</v>
      </c>
      <c r="Q178" s="222" t="n">
        <f aca="false">IF(O178=0,0,SUM($F$23:F178))</f>
        <v>0</v>
      </c>
    </row>
    <row r="179" s="195" customFormat="true" ht="12.75" hidden="false" customHeight="false" outlineLevel="0" collapsed="false">
      <c r="A179" s="193"/>
      <c r="B179" s="219" t="n">
        <f aca="false">IF(OR(B178=$G$15*12,B178=0),0,B178+1)</f>
        <v>0</v>
      </c>
      <c r="C179" s="220" t="n">
        <f aca="false">IF(B179=0,0,C178-F178)</f>
        <v>0</v>
      </c>
      <c r="D179" s="220" t="n">
        <f aca="false">IF(B179=0,0,$G$17)</f>
        <v>0</v>
      </c>
      <c r="E179" s="220" t="n">
        <f aca="false">IF(B179=0,0,C179*$G$19/100)</f>
        <v>0</v>
      </c>
      <c r="F179" s="220" t="n">
        <f aca="false">IF(B179=0,0,D179-E179)</f>
        <v>0</v>
      </c>
      <c r="G179" s="193"/>
      <c r="H179" s="193"/>
      <c r="I179" s="193"/>
      <c r="J179" s="194"/>
      <c r="K179" s="193"/>
      <c r="L179" s="193"/>
      <c r="O179" s="196" t="n">
        <f aca="false">B179</f>
        <v>0</v>
      </c>
      <c r="P179" s="222" t="n">
        <f aca="false">IF(O179=0,0,SUM($E$23:E179))</f>
        <v>0</v>
      </c>
      <c r="Q179" s="222" t="n">
        <f aca="false">IF(O179=0,0,SUM($F$23:F179))</f>
        <v>0</v>
      </c>
    </row>
    <row r="180" s="195" customFormat="true" ht="12.75" hidden="false" customHeight="false" outlineLevel="0" collapsed="false">
      <c r="A180" s="193"/>
      <c r="B180" s="219" t="n">
        <f aca="false">IF(OR(B179=$G$15*12,B179=0),0,B179+1)</f>
        <v>0</v>
      </c>
      <c r="C180" s="220" t="n">
        <f aca="false">IF(B180=0,0,C179-F179)</f>
        <v>0</v>
      </c>
      <c r="D180" s="220" t="n">
        <f aca="false">IF(B180=0,0,$G$17)</f>
        <v>0</v>
      </c>
      <c r="E180" s="220" t="n">
        <f aca="false">IF(B180=0,0,C180*$G$19/100)</f>
        <v>0</v>
      </c>
      <c r="F180" s="220" t="n">
        <f aca="false">IF(B180=0,0,D180-E180)</f>
        <v>0</v>
      </c>
      <c r="G180" s="193"/>
      <c r="H180" s="193"/>
      <c r="I180" s="193"/>
      <c r="J180" s="194"/>
      <c r="K180" s="193"/>
      <c r="L180" s="193"/>
      <c r="O180" s="196" t="n">
        <f aca="false">B180</f>
        <v>0</v>
      </c>
      <c r="P180" s="222" t="n">
        <f aca="false">IF(O180=0,0,SUM($E$23:E180))</f>
        <v>0</v>
      </c>
      <c r="Q180" s="222" t="n">
        <f aca="false">IF(O180=0,0,SUM($F$23:F180))</f>
        <v>0</v>
      </c>
    </row>
    <row r="181" s="195" customFormat="true" ht="12.75" hidden="false" customHeight="false" outlineLevel="0" collapsed="false">
      <c r="A181" s="193"/>
      <c r="B181" s="219" t="n">
        <f aca="false">IF(OR(B180=$G$15*12,B180=0),0,B180+1)</f>
        <v>0</v>
      </c>
      <c r="C181" s="220" t="n">
        <f aca="false">IF(B181=0,0,C180-F180)</f>
        <v>0</v>
      </c>
      <c r="D181" s="220" t="n">
        <f aca="false">IF(B181=0,0,$G$17)</f>
        <v>0</v>
      </c>
      <c r="E181" s="220" t="n">
        <f aca="false">IF(B181=0,0,C181*$G$19/100)</f>
        <v>0</v>
      </c>
      <c r="F181" s="220" t="n">
        <f aca="false">IF(B181=0,0,D181-E181)</f>
        <v>0</v>
      </c>
      <c r="G181" s="193"/>
      <c r="H181" s="193"/>
      <c r="I181" s="193"/>
      <c r="J181" s="194"/>
      <c r="K181" s="193"/>
      <c r="L181" s="193"/>
      <c r="O181" s="196" t="n">
        <f aca="false">B181</f>
        <v>0</v>
      </c>
      <c r="P181" s="222" t="n">
        <f aca="false">IF(O181=0,0,SUM($E$23:E181))</f>
        <v>0</v>
      </c>
      <c r="Q181" s="222" t="n">
        <f aca="false">IF(O181=0,0,SUM($F$23:F181))</f>
        <v>0</v>
      </c>
    </row>
    <row r="182" s="195" customFormat="true" ht="12.75" hidden="false" customHeight="false" outlineLevel="0" collapsed="false">
      <c r="A182" s="193"/>
      <c r="B182" s="219" t="n">
        <f aca="false">IF(OR(B181=$G$15*12,B181=0),0,B181+1)</f>
        <v>0</v>
      </c>
      <c r="C182" s="220" t="n">
        <f aca="false">IF(B182=0,0,C181-F181)</f>
        <v>0</v>
      </c>
      <c r="D182" s="220" t="n">
        <f aca="false">IF(B182=0,0,$G$17)</f>
        <v>0</v>
      </c>
      <c r="E182" s="220" t="n">
        <f aca="false">IF(B182=0,0,C182*$G$19/100)</f>
        <v>0</v>
      </c>
      <c r="F182" s="220" t="n">
        <f aca="false">IF(B182=0,0,D182-E182)</f>
        <v>0</v>
      </c>
      <c r="G182" s="193"/>
      <c r="H182" s="193"/>
      <c r="I182" s="193"/>
      <c r="J182" s="194"/>
      <c r="K182" s="193"/>
      <c r="L182" s="193"/>
      <c r="O182" s="196" t="n">
        <f aca="false">B182</f>
        <v>0</v>
      </c>
      <c r="P182" s="222" t="n">
        <f aca="false">IF(O182=0,0,SUM($E$23:E182))</f>
        <v>0</v>
      </c>
      <c r="Q182" s="222" t="n">
        <f aca="false">IF(O182=0,0,SUM($F$23:F182))</f>
        <v>0</v>
      </c>
    </row>
    <row r="183" s="195" customFormat="true" ht="12.75" hidden="false" customHeight="false" outlineLevel="0" collapsed="false">
      <c r="A183" s="193"/>
      <c r="B183" s="219" t="n">
        <f aca="false">IF(OR(B182=$G$15*12,B182=0),0,B182+1)</f>
        <v>0</v>
      </c>
      <c r="C183" s="220" t="n">
        <f aca="false">IF(B183=0,0,C182-F182)</f>
        <v>0</v>
      </c>
      <c r="D183" s="220" t="n">
        <f aca="false">IF(B183=0,0,$G$17)</f>
        <v>0</v>
      </c>
      <c r="E183" s="220" t="n">
        <f aca="false">IF(B183=0,0,C183*$G$19/100)</f>
        <v>0</v>
      </c>
      <c r="F183" s="220" t="n">
        <f aca="false">IF(B183=0,0,D183-E183)</f>
        <v>0</v>
      </c>
      <c r="G183" s="193"/>
      <c r="H183" s="193"/>
      <c r="I183" s="193"/>
      <c r="J183" s="194"/>
      <c r="K183" s="193"/>
      <c r="L183" s="193"/>
      <c r="O183" s="196" t="n">
        <f aca="false">B183</f>
        <v>0</v>
      </c>
      <c r="P183" s="222" t="n">
        <f aca="false">IF(O183=0,0,SUM($E$23:E183))</f>
        <v>0</v>
      </c>
      <c r="Q183" s="222" t="n">
        <f aca="false">IF(O183=0,0,SUM($F$23:F183))</f>
        <v>0</v>
      </c>
    </row>
    <row r="184" s="195" customFormat="true" ht="12.75" hidden="false" customHeight="false" outlineLevel="0" collapsed="false">
      <c r="A184" s="193"/>
      <c r="B184" s="219" t="n">
        <f aca="false">IF(OR(B183=$G$15*12,B183=0),0,B183+1)</f>
        <v>0</v>
      </c>
      <c r="C184" s="220" t="n">
        <f aca="false">IF(B184=0,0,C183-F183)</f>
        <v>0</v>
      </c>
      <c r="D184" s="220" t="n">
        <f aca="false">IF(B184=0,0,$G$17)</f>
        <v>0</v>
      </c>
      <c r="E184" s="220" t="n">
        <f aca="false">IF(B184=0,0,C184*$G$19/100)</f>
        <v>0</v>
      </c>
      <c r="F184" s="220" t="n">
        <f aca="false">IF(B184=0,0,D184-E184)</f>
        <v>0</v>
      </c>
      <c r="G184" s="193"/>
      <c r="H184" s="193"/>
      <c r="I184" s="193"/>
      <c r="J184" s="194"/>
      <c r="K184" s="193"/>
      <c r="L184" s="193"/>
      <c r="O184" s="196" t="n">
        <f aca="false">B184</f>
        <v>0</v>
      </c>
      <c r="P184" s="222" t="n">
        <f aca="false">IF(O184=0,0,SUM($E$23:E184))</f>
        <v>0</v>
      </c>
      <c r="Q184" s="222" t="n">
        <f aca="false">IF(O184=0,0,SUM($F$23:F184))</f>
        <v>0</v>
      </c>
    </row>
    <row r="185" s="195" customFormat="true" ht="12.75" hidden="false" customHeight="false" outlineLevel="0" collapsed="false">
      <c r="A185" s="193"/>
      <c r="B185" s="219" t="n">
        <f aca="false">IF(OR(B184=$G$15*12,B184=0),0,B184+1)</f>
        <v>0</v>
      </c>
      <c r="C185" s="220" t="n">
        <f aca="false">IF(B185=0,0,C184-F184)</f>
        <v>0</v>
      </c>
      <c r="D185" s="220" t="n">
        <f aca="false">IF(B185=0,0,$G$17)</f>
        <v>0</v>
      </c>
      <c r="E185" s="220" t="n">
        <f aca="false">IF(B185=0,0,C185*$G$19/100)</f>
        <v>0</v>
      </c>
      <c r="F185" s="220" t="n">
        <f aca="false">IF(B185=0,0,D185-E185)</f>
        <v>0</v>
      </c>
      <c r="G185" s="193"/>
      <c r="H185" s="193"/>
      <c r="I185" s="193"/>
      <c r="J185" s="194"/>
      <c r="K185" s="193"/>
      <c r="L185" s="193"/>
      <c r="O185" s="196" t="n">
        <f aca="false">B185</f>
        <v>0</v>
      </c>
      <c r="P185" s="222" t="n">
        <f aca="false">IF(O185=0,0,SUM($E$23:E185))</f>
        <v>0</v>
      </c>
      <c r="Q185" s="222" t="n">
        <f aca="false">IF(O185=0,0,SUM($F$23:F185))</f>
        <v>0</v>
      </c>
    </row>
    <row r="186" s="195" customFormat="true" ht="12.75" hidden="false" customHeight="false" outlineLevel="0" collapsed="false">
      <c r="A186" s="193"/>
      <c r="B186" s="219" t="n">
        <f aca="false">IF(OR(B185=$G$15*12,B185=0),0,B185+1)</f>
        <v>0</v>
      </c>
      <c r="C186" s="220" t="n">
        <f aca="false">IF(B186=0,0,C185-F185)</f>
        <v>0</v>
      </c>
      <c r="D186" s="220" t="n">
        <f aca="false">IF(B186=0,0,$G$17)</f>
        <v>0</v>
      </c>
      <c r="E186" s="220" t="n">
        <f aca="false">IF(B186=0,0,C186*$G$19/100)</f>
        <v>0</v>
      </c>
      <c r="F186" s="220" t="n">
        <f aca="false">IF(B186=0,0,D186-E186)</f>
        <v>0</v>
      </c>
      <c r="G186" s="193"/>
      <c r="H186" s="193"/>
      <c r="I186" s="193"/>
      <c r="J186" s="194"/>
      <c r="K186" s="193"/>
      <c r="L186" s="193"/>
      <c r="O186" s="196" t="n">
        <f aca="false">B186</f>
        <v>0</v>
      </c>
      <c r="P186" s="222" t="n">
        <f aca="false">IF(O186=0,0,SUM($E$23:E186))</f>
        <v>0</v>
      </c>
      <c r="Q186" s="222" t="n">
        <f aca="false">IF(O186=0,0,SUM($F$23:F186))</f>
        <v>0</v>
      </c>
    </row>
    <row r="187" s="195" customFormat="true" ht="12.75" hidden="false" customHeight="false" outlineLevel="0" collapsed="false">
      <c r="A187" s="193"/>
      <c r="B187" s="219" t="n">
        <f aca="false">IF(OR(B186=$G$15*12,B186=0),0,B186+1)</f>
        <v>0</v>
      </c>
      <c r="C187" s="220" t="n">
        <f aca="false">IF(B187=0,0,C186-F186)</f>
        <v>0</v>
      </c>
      <c r="D187" s="220" t="n">
        <f aca="false">IF(B187=0,0,$G$17)</f>
        <v>0</v>
      </c>
      <c r="E187" s="220" t="n">
        <f aca="false">IF(B187=0,0,C187*$G$19/100)</f>
        <v>0</v>
      </c>
      <c r="F187" s="220" t="n">
        <f aca="false">IF(B187=0,0,D187-E187)</f>
        <v>0</v>
      </c>
      <c r="G187" s="193"/>
      <c r="H187" s="193"/>
      <c r="I187" s="193"/>
      <c r="J187" s="194"/>
      <c r="K187" s="193"/>
      <c r="L187" s="193"/>
      <c r="O187" s="196" t="n">
        <f aca="false">B187</f>
        <v>0</v>
      </c>
      <c r="P187" s="222" t="n">
        <f aca="false">IF(O187=0,0,SUM($E$23:E187))</f>
        <v>0</v>
      </c>
      <c r="Q187" s="222" t="n">
        <f aca="false">IF(O187=0,0,SUM($F$23:F187))</f>
        <v>0</v>
      </c>
    </row>
    <row r="188" s="195" customFormat="true" ht="12.75" hidden="false" customHeight="false" outlineLevel="0" collapsed="false">
      <c r="A188" s="193"/>
      <c r="B188" s="219" t="n">
        <f aca="false">IF(OR(B187=$G$15*12,B187=0),0,B187+1)</f>
        <v>0</v>
      </c>
      <c r="C188" s="220" t="n">
        <f aca="false">IF(B188=0,0,C187-F187)</f>
        <v>0</v>
      </c>
      <c r="D188" s="220" t="n">
        <f aca="false">IF(B188=0,0,$G$17)</f>
        <v>0</v>
      </c>
      <c r="E188" s="220" t="n">
        <f aca="false">IF(B188=0,0,C188*$G$19/100)</f>
        <v>0</v>
      </c>
      <c r="F188" s="220" t="n">
        <f aca="false">IF(B188=0,0,D188-E188)</f>
        <v>0</v>
      </c>
      <c r="G188" s="193"/>
      <c r="H188" s="193"/>
      <c r="I188" s="193"/>
      <c r="J188" s="194"/>
      <c r="K188" s="193"/>
      <c r="L188" s="193"/>
      <c r="O188" s="196" t="n">
        <f aca="false">B188</f>
        <v>0</v>
      </c>
      <c r="P188" s="222" t="n">
        <f aca="false">IF(O188=0,0,SUM($E$23:E188))</f>
        <v>0</v>
      </c>
      <c r="Q188" s="222" t="n">
        <f aca="false">IF(O188=0,0,SUM($F$23:F188))</f>
        <v>0</v>
      </c>
    </row>
    <row r="189" s="195" customFormat="true" ht="12.75" hidden="false" customHeight="false" outlineLevel="0" collapsed="false">
      <c r="A189" s="193"/>
      <c r="B189" s="219" t="n">
        <f aca="false">IF(OR(B188=$G$15*12,B188=0),0,B188+1)</f>
        <v>0</v>
      </c>
      <c r="C189" s="220" t="n">
        <f aca="false">IF(B189=0,0,C188-F188)</f>
        <v>0</v>
      </c>
      <c r="D189" s="220" t="n">
        <f aca="false">IF(B189=0,0,$G$17)</f>
        <v>0</v>
      </c>
      <c r="E189" s="220" t="n">
        <f aca="false">IF(B189=0,0,C189*$G$19/100)</f>
        <v>0</v>
      </c>
      <c r="F189" s="220" t="n">
        <f aca="false">IF(B189=0,0,D189-E189)</f>
        <v>0</v>
      </c>
      <c r="G189" s="193"/>
      <c r="H189" s="193"/>
      <c r="I189" s="193"/>
      <c r="J189" s="194"/>
      <c r="K189" s="193"/>
      <c r="L189" s="193"/>
      <c r="O189" s="196" t="n">
        <f aca="false">B189</f>
        <v>0</v>
      </c>
      <c r="P189" s="222" t="n">
        <f aca="false">IF(O189=0,0,SUM($E$23:E189))</f>
        <v>0</v>
      </c>
      <c r="Q189" s="222" t="n">
        <f aca="false">IF(O189=0,0,SUM($F$23:F189))</f>
        <v>0</v>
      </c>
    </row>
    <row r="190" s="195" customFormat="true" ht="12.75" hidden="false" customHeight="false" outlineLevel="0" collapsed="false">
      <c r="A190" s="193"/>
      <c r="B190" s="219" t="n">
        <f aca="false">IF(OR(B189=$G$15*12,B189=0),0,B189+1)</f>
        <v>0</v>
      </c>
      <c r="C190" s="220" t="n">
        <f aca="false">IF(B190=0,0,C189-F189)</f>
        <v>0</v>
      </c>
      <c r="D190" s="220" t="n">
        <f aca="false">IF(B190=0,0,$G$17)</f>
        <v>0</v>
      </c>
      <c r="E190" s="220" t="n">
        <f aca="false">IF(B190=0,0,C190*$G$19/100)</f>
        <v>0</v>
      </c>
      <c r="F190" s="220" t="n">
        <f aca="false">IF(B190=0,0,D190-E190)</f>
        <v>0</v>
      </c>
      <c r="G190" s="193"/>
      <c r="H190" s="193"/>
      <c r="I190" s="193"/>
      <c r="J190" s="194"/>
      <c r="K190" s="193"/>
      <c r="L190" s="193"/>
      <c r="O190" s="196" t="n">
        <f aca="false">B190</f>
        <v>0</v>
      </c>
      <c r="P190" s="222" t="n">
        <f aca="false">IF(O190=0,0,SUM($E$23:E190))</f>
        <v>0</v>
      </c>
      <c r="Q190" s="222" t="n">
        <f aca="false">IF(O190=0,0,SUM($F$23:F190))</f>
        <v>0</v>
      </c>
    </row>
    <row r="191" s="195" customFormat="true" ht="12.75" hidden="false" customHeight="false" outlineLevel="0" collapsed="false">
      <c r="A191" s="193"/>
      <c r="B191" s="219" t="n">
        <f aca="false">IF(OR(B190=$G$15*12,B190=0),0,B190+1)</f>
        <v>0</v>
      </c>
      <c r="C191" s="220" t="n">
        <f aca="false">IF(B191=0,0,C190-F190)</f>
        <v>0</v>
      </c>
      <c r="D191" s="220" t="n">
        <f aca="false">IF(B191=0,0,$G$17)</f>
        <v>0</v>
      </c>
      <c r="E191" s="220" t="n">
        <f aca="false">IF(B191=0,0,C191*$G$19/100)</f>
        <v>0</v>
      </c>
      <c r="F191" s="220" t="n">
        <f aca="false">IF(B191=0,0,D191-E191)</f>
        <v>0</v>
      </c>
      <c r="G191" s="193"/>
      <c r="H191" s="193"/>
      <c r="I191" s="193"/>
      <c r="J191" s="194"/>
      <c r="K191" s="193"/>
      <c r="L191" s="193"/>
      <c r="O191" s="196" t="n">
        <f aca="false">B191</f>
        <v>0</v>
      </c>
      <c r="P191" s="222" t="n">
        <f aca="false">IF(O191=0,0,SUM($E$23:E191))</f>
        <v>0</v>
      </c>
      <c r="Q191" s="222" t="n">
        <f aca="false">IF(O191=0,0,SUM($F$23:F191))</f>
        <v>0</v>
      </c>
    </row>
    <row r="192" s="195" customFormat="true" ht="12.75" hidden="false" customHeight="false" outlineLevel="0" collapsed="false">
      <c r="A192" s="193"/>
      <c r="B192" s="219" t="n">
        <f aca="false">IF(OR(B191=$G$15*12,B191=0),0,B191+1)</f>
        <v>0</v>
      </c>
      <c r="C192" s="220" t="n">
        <f aca="false">IF(B192=0,0,C191-F191)</f>
        <v>0</v>
      </c>
      <c r="D192" s="220" t="n">
        <f aca="false">IF(B192=0,0,$G$17)</f>
        <v>0</v>
      </c>
      <c r="E192" s="220" t="n">
        <f aca="false">IF(B192=0,0,C192*$G$19/100)</f>
        <v>0</v>
      </c>
      <c r="F192" s="220" t="n">
        <f aca="false">IF(B192=0,0,D192-E192)</f>
        <v>0</v>
      </c>
      <c r="G192" s="193"/>
      <c r="H192" s="193"/>
      <c r="I192" s="193"/>
      <c r="J192" s="194"/>
      <c r="K192" s="193"/>
      <c r="L192" s="193"/>
      <c r="O192" s="196" t="n">
        <f aca="false">B192</f>
        <v>0</v>
      </c>
      <c r="P192" s="222" t="n">
        <f aca="false">IF(O192=0,0,SUM($E$23:E192))</f>
        <v>0</v>
      </c>
      <c r="Q192" s="222" t="n">
        <f aca="false">IF(O192=0,0,SUM($F$23:F192))</f>
        <v>0</v>
      </c>
    </row>
    <row r="193" s="195" customFormat="true" ht="12.75" hidden="false" customHeight="false" outlineLevel="0" collapsed="false">
      <c r="A193" s="193"/>
      <c r="B193" s="219" t="n">
        <f aca="false">IF(OR(B192=$G$15*12,B192=0),0,B192+1)</f>
        <v>0</v>
      </c>
      <c r="C193" s="220" t="n">
        <f aca="false">IF(B193=0,0,C192-F192)</f>
        <v>0</v>
      </c>
      <c r="D193" s="220" t="n">
        <f aca="false">IF(B193=0,0,$G$17)</f>
        <v>0</v>
      </c>
      <c r="E193" s="220" t="n">
        <f aca="false">IF(B193=0,0,C193*$G$19/100)</f>
        <v>0</v>
      </c>
      <c r="F193" s="220" t="n">
        <f aca="false">IF(B193=0,0,D193-E193)</f>
        <v>0</v>
      </c>
      <c r="G193" s="193"/>
      <c r="H193" s="193"/>
      <c r="I193" s="193"/>
      <c r="J193" s="194"/>
      <c r="K193" s="193"/>
      <c r="L193" s="193"/>
      <c r="O193" s="196" t="n">
        <f aca="false">B193</f>
        <v>0</v>
      </c>
      <c r="P193" s="222" t="n">
        <f aca="false">IF(O193=0,0,SUM($E$23:E193))</f>
        <v>0</v>
      </c>
      <c r="Q193" s="222" t="n">
        <f aca="false">IF(O193=0,0,SUM($F$23:F193))</f>
        <v>0</v>
      </c>
    </row>
    <row r="194" s="195" customFormat="true" ht="12.75" hidden="false" customHeight="false" outlineLevel="0" collapsed="false">
      <c r="A194" s="193"/>
      <c r="B194" s="219" t="n">
        <f aca="false">IF(OR(B193=$G$15*12,B193=0),0,B193+1)</f>
        <v>0</v>
      </c>
      <c r="C194" s="220" t="n">
        <f aca="false">IF(B194=0,0,C193-F193)</f>
        <v>0</v>
      </c>
      <c r="D194" s="220" t="n">
        <f aca="false">IF(B194=0,0,$G$17)</f>
        <v>0</v>
      </c>
      <c r="E194" s="220" t="n">
        <f aca="false">IF(B194=0,0,C194*$G$19/100)</f>
        <v>0</v>
      </c>
      <c r="F194" s="220" t="n">
        <f aca="false">IF(B194=0,0,D194-E194)</f>
        <v>0</v>
      </c>
      <c r="G194" s="193"/>
      <c r="H194" s="193"/>
      <c r="I194" s="193"/>
      <c r="J194" s="194"/>
      <c r="K194" s="193"/>
      <c r="L194" s="193"/>
      <c r="O194" s="196" t="n">
        <f aca="false">B194</f>
        <v>0</v>
      </c>
      <c r="P194" s="222" t="n">
        <f aca="false">IF(O194=0,0,SUM($E$23:E194))</f>
        <v>0</v>
      </c>
      <c r="Q194" s="222" t="n">
        <f aca="false">IF(O194=0,0,SUM($F$23:F194))</f>
        <v>0</v>
      </c>
    </row>
    <row r="195" s="195" customFormat="true" ht="12.75" hidden="false" customHeight="false" outlineLevel="0" collapsed="false">
      <c r="A195" s="193"/>
      <c r="B195" s="219" t="n">
        <f aca="false">IF(OR(B194=$G$15*12,B194=0),0,B194+1)</f>
        <v>0</v>
      </c>
      <c r="C195" s="220" t="n">
        <f aca="false">IF(B195=0,0,C194-F194)</f>
        <v>0</v>
      </c>
      <c r="D195" s="220" t="n">
        <f aca="false">IF(B195=0,0,$G$17)</f>
        <v>0</v>
      </c>
      <c r="E195" s="220" t="n">
        <f aca="false">IF(B195=0,0,C195*$G$19/100)</f>
        <v>0</v>
      </c>
      <c r="F195" s="220" t="n">
        <f aca="false">IF(B195=0,0,D195-E195)</f>
        <v>0</v>
      </c>
      <c r="G195" s="193"/>
      <c r="H195" s="193"/>
      <c r="I195" s="193"/>
      <c r="J195" s="194"/>
      <c r="K195" s="193"/>
      <c r="L195" s="193"/>
      <c r="O195" s="196" t="n">
        <f aca="false">B195</f>
        <v>0</v>
      </c>
      <c r="P195" s="222" t="n">
        <f aca="false">IF(O195=0,0,SUM($E$23:E195))</f>
        <v>0</v>
      </c>
      <c r="Q195" s="222" t="n">
        <f aca="false">IF(O195=0,0,SUM($F$23:F195))</f>
        <v>0</v>
      </c>
    </row>
    <row r="196" s="195" customFormat="true" ht="12.75" hidden="false" customHeight="false" outlineLevel="0" collapsed="false">
      <c r="A196" s="193"/>
      <c r="B196" s="219" t="n">
        <f aca="false">IF(OR(B195=$G$15*12,B195=0),0,B195+1)</f>
        <v>0</v>
      </c>
      <c r="C196" s="220" t="n">
        <f aca="false">IF(B196=0,0,C195-F195)</f>
        <v>0</v>
      </c>
      <c r="D196" s="220" t="n">
        <f aca="false">IF(B196=0,0,$G$17)</f>
        <v>0</v>
      </c>
      <c r="E196" s="220" t="n">
        <f aca="false">IF(B196=0,0,C196*$G$19/100)</f>
        <v>0</v>
      </c>
      <c r="F196" s="220" t="n">
        <f aca="false">IF(B196=0,0,D196-E196)</f>
        <v>0</v>
      </c>
      <c r="G196" s="193"/>
      <c r="H196" s="193"/>
      <c r="I196" s="193"/>
      <c r="J196" s="194"/>
      <c r="K196" s="193"/>
      <c r="L196" s="193"/>
      <c r="O196" s="196" t="n">
        <f aca="false">B196</f>
        <v>0</v>
      </c>
      <c r="P196" s="222" t="n">
        <f aca="false">IF(O196=0,0,SUM($E$23:E196))</f>
        <v>0</v>
      </c>
      <c r="Q196" s="222" t="n">
        <f aca="false">IF(O196=0,0,SUM($F$23:F196))</f>
        <v>0</v>
      </c>
    </row>
    <row r="197" s="195" customFormat="true" ht="12.75" hidden="false" customHeight="false" outlineLevel="0" collapsed="false">
      <c r="A197" s="193"/>
      <c r="B197" s="219" t="n">
        <f aca="false">IF(OR(B196=$G$15*12,B196=0),0,B196+1)</f>
        <v>0</v>
      </c>
      <c r="C197" s="220" t="n">
        <f aca="false">IF(B197=0,0,C196-F196)</f>
        <v>0</v>
      </c>
      <c r="D197" s="220" t="n">
        <f aca="false">IF(B197=0,0,$G$17)</f>
        <v>0</v>
      </c>
      <c r="E197" s="220" t="n">
        <f aca="false">IF(B197=0,0,C197*$G$19/100)</f>
        <v>0</v>
      </c>
      <c r="F197" s="220" t="n">
        <f aca="false">IF(B197=0,0,D197-E197)</f>
        <v>0</v>
      </c>
      <c r="G197" s="193"/>
      <c r="H197" s="193"/>
      <c r="I197" s="193"/>
      <c r="J197" s="194"/>
      <c r="K197" s="193"/>
      <c r="L197" s="193"/>
      <c r="O197" s="196" t="n">
        <f aca="false">B197</f>
        <v>0</v>
      </c>
      <c r="P197" s="222" t="n">
        <f aca="false">IF(O197=0,0,SUM($E$23:E197))</f>
        <v>0</v>
      </c>
      <c r="Q197" s="222" t="n">
        <f aca="false">IF(O197=0,0,SUM($F$23:F197))</f>
        <v>0</v>
      </c>
    </row>
    <row r="198" s="195" customFormat="true" ht="12.75" hidden="false" customHeight="false" outlineLevel="0" collapsed="false">
      <c r="A198" s="193"/>
      <c r="B198" s="219" t="n">
        <f aca="false">IF(OR(B197=$G$15*12,B197=0),0,B197+1)</f>
        <v>0</v>
      </c>
      <c r="C198" s="220" t="n">
        <f aca="false">IF(B198=0,0,C197-F197)</f>
        <v>0</v>
      </c>
      <c r="D198" s="220" t="n">
        <f aca="false">IF(B198=0,0,$G$17)</f>
        <v>0</v>
      </c>
      <c r="E198" s="220" t="n">
        <f aca="false">IF(B198=0,0,C198*$G$19/100)</f>
        <v>0</v>
      </c>
      <c r="F198" s="220" t="n">
        <f aca="false">IF(B198=0,0,D198-E198)</f>
        <v>0</v>
      </c>
      <c r="G198" s="193"/>
      <c r="H198" s="193"/>
      <c r="I198" s="193"/>
      <c r="J198" s="194"/>
      <c r="K198" s="193"/>
      <c r="L198" s="193"/>
      <c r="O198" s="196" t="n">
        <f aca="false">B198</f>
        <v>0</v>
      </c>
      <c r="P198" s="222" t="n">
        <f aca="false">IF(O198=0,0,SUM($E$23:E198))</f>
        <v>0</v>
      </c>
      <c r="Q198" s="222" t="n">
        <f aca="false">IF(O198=0,0,SUM($F$23:F198))</f>
        <v>0</v>
      </c>
    </row>
    <row r="199" s="195" customFormat="true" ht="12.75" hidden="false" customHeight="false" outlineLevel="0" collapsed="false">
      <c r="A199" s="193"/>
      <c r="B199" s="219" t="n">
        <f aca="false">IF(OR(B198=$G$15*12,B198=0),0,B198+1)</f>
        <v>0</v>
      </c>
      <c r="C199" s="220" t="n">
        <f aca="false">IF(B199=0,0,C198-F198)</f>
        <v>0</v>
      </c>
      <c r="D199" s="220" t="n">
        <f aca="false">IF(B199=0,0,$G$17)</f>
        <v>0</v>
      </c>
      <c r="E199" s="220" t="n">
        <f aca="false">IF(B199=0,0,C199*$G$19/100)</f>
        <v>0</v>
      </c>
      <c r="F199" s="220" t="n">
        <f aca="false">IF(B199=0,0,D199-E199)</f>
        <v>0</v>
      </c>
      <c r="G199" s="193"/>
      <c r="H199" s="193"/>
      <c r="I199" s="193"/>
      <c r="J199" s="194"/>
      <c r="K199" s="193"/>
      <c r="L199" s="193"/>
      <c r="O199" s="196" t="n">
        <f aca="false">B199</f>
        <v>0</v>
      </c>
      <c r="P199" s="222" t="n">
        <f aca="false">IF(O199=0,0,SUM($E$23:E199))</f>
        <v>0</v>
      </c>
      <c r="Q199" s="222" t="n">
        <f aca="false">IF(O199=0,0,SUM($F$23:F199))</f>
        <v>0</v>
      </c>
    </row>
    <row r="200" s="195" customFormat="true" ht="12.75" hidden="false" customHeight="false" outlineLevel="0" collapsed="false">
      <c r="A200" s="193"/>
      <c r="B200" s="219" t="n">
        <f aca="false">IF(OR(B199=$G$15*12,B199=0),0,B199+1)</f>
        <v>0</v>
      </c>
      <c r="C200" s="220" t="n">
        <f aca="false">IF(B200=0,0,C199-F199)</f>
        <v>0</v>
      </c>
      <c r="D200" s="220" t="n">
        <f aca="false">IF(B200=0,0,$G$17)</f>
        <v>0</v>
      </c>
      <c r="E200" s="220" t="n">
        <f aca="false">IF(B200=0,0,C200*$G$19/100)</f>
        <v>0</v>
      </c>
      <c r="F200" s="220" t="n">
        <f aca="false">IF(B200=0,0,D200-E200)</f>
        <v>0</v>
      </c>
      <c r="G200" s="193"/>
      <c r="H200" s="193"/>
      <c r="I200" s="193"/>
      <c r="J200" s="194"/>
      <c r="K200" s="193"/>
      <c r="L200" s="193"/>
      <c r="O200" s="196" t="n">
        <f aca="false">B200</f>
        <v>0</v>
      </c>
      <c r="P200" s="222" t="n">
        <f aca="false">IF(O200=0,0,SUM($E$23:E200))</f>
        <v>0</v>
      </c>
      <c r="Q200" s="222" t="n">
        <f aca="false">IF(O200=0,0,SUM($F$23:F200))</f>
        <v>0</v>
      </c>
    </row>
    <row r="201" s="195" customFormat="true" ht="12.75" hidden="false" customHeight="false" outlineLevel="0" collapsed="false">
      <c r="A201" s="193"/>
      <c r="B201" s="219" t="n">
        <f aca="false">IF(OR(B200=$G$15*12,B200=0),0,B200+1)</f>
        <v>0</v>
      </c>
      <c r="C201" s="220" t="n">
        <f aca="false">IF(B201=0,0,C200-F200)</f>
        <v>0</v>
      </c>
      <c r="D201" s="220" t="n">
        <f aca="false">IF(B201=0,0,$G$17)</f>
        <v>0</v>
      </c>
      <c r="E201" s="220" t="n">
        <f aca="false">IF(B201=0,0,C201*$G$19/100)</f>
        <v>0</v>
      </c>
      <c r="F201" s="220" t="n">
        <f aca="false">IF(B201=0,0,D201-E201)</f>
        <v>0</v>
      </c>
      <c r="G201" s="193"/>
      <c r="H201" s="193"/>
      <c r="I201" s="193"/>
      <c r="J201" s="194"/>
      <c r="K201" s="193"/>
      <c r="L201" s="193"/>
      <c r="O201" s="196" t="n">
        <f aca="false">B201</f>
        <v>0</v>
      </c>
      <c r="P201" s="222" t="n">
        <f aca="false">IF(O201=0,0,SUM($E$23:E201))</f>
        <v>0</v>
      </c>
      <c r="Q201" s="222" t="n">
        <f aca="false">IF(O201=0,0,SUM($F$23:F201))</f>
        <v>0</v>
      </c>
    </row>
    <row r="202" s="195" customFormat="true" ht="12.75" hidden="false" customHeight="false" outlineLevel="0" collapsed="false">
      <c r="A202" s="193"/>
      <c r="B202" s="219" t="n">
        <f aca="false">IF(OR(B201=$G$15*12,B201=0),0,B201+1)</f>
        <v>0</v>
      </c>
      <c r="C202" s="220" t="n">
        <f aca="false">IF(B202=0,0,C201-F201)</f>
        <v>0</v>
      </c>
      <c r="D202" s="220" t="n">
        <f aca="false">IF(B202=0,0,$G$17)</f>
        <v>0</v>
      </c>
      <c r="E202" s="220" t="n">
        <f aca="false">IF(B202=0,0,C202*$G$19/100)</f>
        <v>0</v>
      </c>
      <c r="F202" s="220" t="n">
        <f aca="false">IF(B202=0,0,D202-E202)</f>
        <v>0</v>
      </c>
      <c r="G202" s="193"/>
      <c r="H202" s="193"/>
      <c r="I202" s="193"/>
      <c r="J202" s="194"/>
      <c r="K202" s="193"/>
      <c r="L202" s="193"/>
      <c r="O202" s="196" t="n">
        <f aca="false">B202</f>
        <v>0</v>
      </c>
      <c r="P202" s="222" t="n">
        <f aca="false">IF(O202=0,0,SUM($E$23:E202))</f>
        <v>0</v>
      </c>
      <c r="Q202" s="222" t="n">
        <f aca="false">IF(O202=0,0,SUM($F$23:F202))</f>
        <v>0</v>
      </c>
    </row>
    <row r="203" s="195" customFormat="true" ht="12.75" hidden="false" customHeight="false" outlineLevel="0" collapsed="false">
      <c r="A203" s="193"/>
      <c r="B203" s="219" t="n">
        <f aca="false">IF(OR(B202=$G$15*12,B202=0),0,B202+1)</f>
        <v>0</v>
      </c>
      <c r="C203" s="220" t="n">
        <f aca="false">IF(B203=0,0,C202-F202)</f>
        <v>0</v>
      </c>
      <c r="D203" s="220" t="n">
        <f aca="false">IF(B203=0,0,$G$17)</f>
        <v>0</v>
      </c>
      <c r="E203" s="220" t="n">
        <f aca="false">IF(B203=0,0,C203*$G$19/100)</f>
        <v>0</v>
      </c>
      <c r="F203" s="220" t="n">
        <f aca="false">IF(B203=0,0,D203-E203)</f>
        <v>0</v>
      </c>
      <c r="G203" s="193"/>
      <c r="H203" s="193"/>
      <c r="I203" s="193"/>
      <c r="J203" s="194"/>
      <c r="K203" s="193"/>
      <c r="L203" s="193"/>
      <c r="O203" s="196" t="n">
        <f aca="false">B203</f>
        <v>0</v>
      </c>
      <c r="P203" s="222" t="n">
        <f aca="false">IF(O203=0,0,SUM($E$23:E203))</f>
        <v>0</v>
      </c>
      <c r="Q203" s="222" t="n">
        <f aca="false">IF(O203=0,0,SUM($F$23:F203))</f>
        <v>0</v>
      </c>
    </row>
    <row r="204" s="195" customFormat="true" ht="12.75" hidden="false" customHeight="false" outlineLevel="0" collapsed="false">
      <c r="A204" s="193"/>
      <c r="B204" s="219" t="n">
        <f aca="false">IF(OR(B203=$G$15*12,B203=0),0,B203+1)</f>
        <v>0</v>
      </c>
      <c r="C204" s="220" t="n">
        <f aca="false">IF(B204=0,0,C203-F203)</f>
        <v>0</v>
      </c>
      <c r="D204" s="220" t="n">
        <f aca="false">IF(B204=0,0,$G$17)</f>
        <v>0</v>
      </c>
      <c r="E204" s="220" t="n">
        <f aca="false">IF(B204=0,0,C204*$G$19/100)</f>
        <v>0</v>
      </c>
      <c r="F204" s="220" t="n">
        <f aca="false">IF(B204=0,0,D204-E204)</f>
        <v>0</v>
      </c>
      <c r="G204" s="193"/>
      <c r="H204" s="193"/>
      <c r="I204" s="193"/>
      <c r="J204" s="194"/>
      <c r="K204" s="193"/>
      <c r="L204" s="193"/>
      <c r="O204" s="196" t="n">
        <f aca="false">B204</f>
        <v>0</v>
      </c>
      <c r="P204" s="222" t="n">
        <f aca="false">IF(O204=0,0,SUM($E$23:E204))</f>
        <v>0</v>
      </c>
      <c r="Q204" s="222" t="n">
        <f aca="false">IF(O204=0,0,SUM($F$23:F204))</f>
        <v>0</v>
      </c>
    </row>
    <row r="205" s="195" customFormat="true" ht="12.75" hidden="false" customHeight="false" outlineLevel="0" collapsed="false">
      <c r="A205" s="193"/>
      <c r="B205" s="219" t="n">
        <f aca="false">IF(OR(B204=$G$15*12,B204=0),0,B204+1)</f>
        <v>0</v>
      </c>
      <c r="C205" s="220" t="n">
        <f aca="false">IF(B205=0,0,C204-F204)</f>
        <v>0</v>
      </c>
      <c r="D205" s="220" t="n">
        <f aca="false">IF(B205=0,0,$G$17)</f>
        <v>0</v>
      </c>
      <c r="E205" s="220" t="n">
        <f aca="false">IF(B205=0,0,C205*$G$19/100)</f>
        <v>0</v>
      </c>
      <c r="F205" s="220" t="n">
        <f aca="false">IF(B205=0,0,D205-E205)</f>
        <v>0</v>
      </c>
      <c r="G205" s="193"/>
      <c r="H205" s="193"/>
      <c r="I205" s="193"/>
      <c r="J205" s="194"/>
      <c r="K205" s="193"/>
      <c r="L205" s="193"/>
      <c r="O205" s="196" t="n">
        <f aca="false">B205</f>
        <v>0</v>
      </c>
      <c r="P205" s="222" t="n">
        <f aca="false">IF(O205=0,0,SUM($E$23:E205))</f>
        <v>0</v>
      </c>
      <c r="Q205" s="222" t="n">
        <f aca="false">IF(O205=0,0,SUM($F$23:F205))</f>
        <v>0</v>
      </c>
    </row>
    <row r="206" s="195" customFormat="true" ht="12.75" hidden="false" customHeight="false" outlineLevel="0" collapsed="false">
      <c r="A206" s="193"/>
      <c r="B206" s="219" t="n">
        <f aca="false">IF(OR(B205=$G$15*12,B205=0),0,B205+1)</f>
        <v>0</v>
      </c>
      <c r="C206" s="220" t="n">
        <f aca="false">IF(B206=0,0,C205-F205)</f>
        <v>0</v>
      </c>
      <c r="D206" s="220" t="n">
        <f aca="false">IF(B206=0,0,$G$17)</f>
        <v>0</v>
      </c>
      <c r="E206" s="220" t="n">
        <f aca="false">IF(B206=0,0,C206*$G$19/100)</f>
        <v>0</v>
      </c>
      <c r="F206" s="220" t="n">
        <f aca="false">IF(B206=0,0,D206-E206)</f>
        <v>0</v>
      </c>
      <c r="G206" s="193"/>
      <c r="H206" s="193"/>
      <c r="I206" s="193"/>
      <c r="J206" s="194"/>
      <c r="K206" s="193"/>
      <c r="L206" s="193"/>
      <c r="O206" s="196" t="n">
        <f aca="false">B206</f>
        <v>0</v>
      </c>
      <c r="P206" s="222" t="n">
        <f aca="false">IF(O206=0,0,SUM($E$23:E206))</f>
        <v>0</v>
      </c>
      <c r="Q206" s="222" t="n">
        <f aca="false">IF(O206=0,0,SUM($F$23:F206))</f>
        <v>0</v>
      </c>
    </row>
    <row r="207" s="195" customFormat="true" ht="12.75" hidden="false" customHeight="false" outlineLevel="0" collapsed="false">
      <c r="A207" s="193"/>
      <c r="B207" s="219" t="n">
        <f aca="false">IF(OR(B206=$G$15*12,B206=0),0,B206+1)</f>
        <v>0</v>
      </c>
      <c r="C207" s="220" t="n">
        <f aca="false">IF(B207=0,0,C206-F206)</f>
        <v>0</v>
      </c>
      <c r="D207" s="220" t="n">
        <f aca="false">IF(B207=0,0,$G$17)</f>
        <v>0</v>
      </c>
      <c r="E207" s="220" t="n">
        <f aca="false">IF(B207=0,0,C207*$G$19/100)</f>
        <v>0</v>
      </c>
      <c r="F207" s="220" t="n">
        <f aca="false">IF(B207=0,0,D207-E207)</f>
        <v>0</v>
      </c>
      <c r="G207" s="193"/>
      <c r="H207" s="193"/>
      <c r="I207" s="193"/>
      <c r="J207" s="194"/>
      <c r="K207" s="193"/>
      <c r="L207" s="193"/>
      <c r="O207" s="196" t="n">
        <f aca="false">B207</f>
        <v>0</v>
      </c>
      <c r="P207" s="222" t="n">
        <f aca="false">IF(O207=0,0,SUM($E$23:E207))</f>
        <v>0</v>
      </c>
      <c r="Q207" s="222" t="n">
        <f aca="false">IF(O207=0,0,SUM($F$23:F207))</f>
        <v>0</v>
      </c>
    </row>
    <row r="208" s="195" customFormat="true" ht="12.75" hidden="false" customHeight="false" outlineLevel="0" collapsed="false">
      <c r="A208" s="193"/>
      <c r="B208" s="219" t="n">
        <f aca="false">IF(OR(B207=$G$15*12,B207=0),0,B207+1)</f>
        <v>0</v>
      </c>
      <c r="C208" s="220" t="n">
        <f aca="false">IF(B208=0,0,C207-F207)</f>
        <v>0</v>
      </c>
      <c r="D208" s="220" t="n">
        <f aca="false">IF(B208=0,0,$G$17)</f>
        <v>0</v>
      </c>
      <c r="E208" s="220" t="n">
        <f aca="false">IF(B208=0,0,C208*$G$19/100)</f>
        <v>0</v>
      </c>
      <c r="F208" s="220" t="n">
        <f aca="false">IF(B208=0,0,D208-E208)</f>
        <v>0</v>
      </c>
      <c r="G208" s="193"/>
      <c r="H208" s="193"/>
      <c r="I208" s="193"/>
      <c r="J208" s="194"/>
      <c r="K208" s="193"/>
      <c r="L208" s="193"/>
      <c r="O208" s="196" t="n">
        <f aca="false">B208</f>
        <v>0</v>
      </c>
      <c r="P208" s="222" t="n">
        <f aca="false">IF(O208=0,0,SUM($E$23:E208))</f>
        <v>0</v>
      </c>
      <c r="Q208" s="222" t="n">
        <f aca="false">IF(O208=0,0,SUM($F$23:F208))</f>
        <v>0</v>
      </c>
    </row>
    <row r="209" s="195" customFormat="true" ht="12.75" hidden="false" customHeight="false" outlineLevel="0" collapsed="false">
      <c r="A209" s="193"/>
      <c r="B209" s="219" t="n">
        <f aca="false">IF(OR(B208=$G$15*12,B208=0),0,B208+1)</f>
        <v>0</v>
      </c>
      <c r="C209" s="220" t="n">
        <f aca="false">IF(B209=0,0,C208-F208)</f>
        <v>0</v>
      </c>
      <c r="D209" s="220" t="n">
        <f aca="false">IF(B209=0,0,$G$17)</f>
        <v>0</v>
      </c>
      <c r="E209" s="220" t="n">
        <f aca="false">IF(B209=0,0,C209*$G$19/100)</f>
        <v>0</v>
      </c>
      <c r="F209" s="220" t="n">
        <f aca="false">IF(B209=0,0,D209-E209)</f>
        <v>0</v>
      </c>
      <c r="G209" s="193"/>
      <c r="H209" s="193"/>
      <c r="I209" s="193"/>
      <c r="J209" s="194"/>
      <c r="K209" s="193"/>
      <c r="L209" s="193"/>
      <c r="O209" s="196" t="n">
        <f aca="false">B209</f>
        <v>0</v>
      </c>
      <c r="P209" s="222" t="n">
        <f aca="false">IF(O209=0,0,SUM($E$23:E209))</f>
        <v>0</v>
      </c>
      <c r="Q209" s="222" t="n">
        <f aca="false">IF(O209=0,0,SUM($F$23:F209))</f>
        <v>0</v>
      </c>
    </row>
    <row r="210" s="195" customFormat="true" ht="12.75" hidden="false" customHeight="false" outlineLevel="0" collapsed="false">
      <c r="A210" s="193"/>
      <c r="B210" s="219" t="n">
        <f aca="false">IF(OR(B209=$G$15*12,B209=0),0,B209+1)</f>
        <v>0</v>
      </c>
      <c r="C210" s="220" t="n">
        <f aca="false">IF(B210=0,0,C209-F209)</f>
        <v>0</v>
      </c>
      <c r="D210" s="220" t="n">
        <f aca="false">IF(B210=0,0,$G$17)</f>
        <v>0</v>
      </c>
      <c r="E210" s="220" t="n">
        <f aca="false">IF(B210=0,0,C210*$G$19/100)</f>
        <v>0</v>
      </c>
      <c r="F210" s="220" t="n">
        <f aca="false">IF(B210=0,0,D210-E210)</f>
        <v>0</v>
      </c>
      <c r="G210" s="193"/>
      <c r="H210" s="193"/>
      <c r="I210" s="193"/>
      <c r="J210" s="194"/>
      <c r="K210" s="193"/>
      <c r="L210" s="193"/>
      <c r="O210" s="196" t="n">
        <f aca="false">B210</f>
        <v>0</v>
      </c>
      <c r="P210" s="222" t="n">
        <f aca="false">IF(O210=0,0,SUM($E$23:E210))</f>
        <v>0</v>
      </c>
      <c r="Q210" s="222" t="n">
        <f aca="false">IF(O210=0,0,SUM($F$23:F210))</f>
        <v>0</v>
      </c>
    </row>
    <row r="211" s="195" customFormat="true" ht="12.75" hidden="false" customHeight="false" outlineLevel="0" collapsed="false">
      <c r="A211" s="193"/>
      <c r="B211" s="219" t="n">
        <f aca="false">IF(OR(B210=$G$15*12,B210=0),0,B210+1)</f>
        <v>0</v>
      </c>
      <c r="C211" s="220" t="n">
        <f aca="false">IF(B211=0,0,C210-F210)</f>
        <v>0</v>
      </c>
      <c r="D211" s="220" t="n">
        <f aca="false">IF(B211=0,0,$G$17)</f>
        <v>0</v>
      </c>
      <c r="E211" s="220" t="n">
        <f aca="false">IF(B211=0,0,C211*$G$19/100)</f>
        <v>0</v>
      </c>
      <c r="F211" s="220" t="n">
        <f aca="false">IF(B211=0,0,D211-E211)</f>
        <v>0</v>
      </c>
      <c r="G211" s="193"/>
      <c r="H211" s="193"/>
      <c r="I211" s="193"/>
      <c r="J211" s="194"/>
      <c r="K211" s="193"/>
      <c r="L211" s="193"/>
      <c r="O211" s="196" t="n">
        <f aca="false">B211</f>
        <v>0</v>
      </c>
      <c r="P211" s="222" t="n">
        <f aca="false">IF(O211=0,0,SUM($E$23:E211))</f>
        <v>0</v>
      </c>
      <c r="Q211" s="222" t="n">
        <f aca="false">IF(O211=0,0,SUM($F$23:F211))</f>
        <v>0</v>
      </c>
    </row>
    <row r="212" s="195" customFormat="true" ht="12.75" hidden="false" customHeight="false" outlineLevel="0" collapsed="false">
      <c r="A212" s="193"/>
      <c r="B212" s="219" t="n">
        <f aca="false">IF(OR(B211=$G$15*12,B211=0),0,B211+1)</f>
        <v>0</v>
      </c>
      <c r="C212" s="220" t="n">
        <f aca="false">IF(B212=0,0,C211-F211)</f>
        <v>0</v>
      </c>
      <c r="D212" s="220" t="n">
        <f aca="false">IF(B212=0,0,$G$17)</f>
        <v>0</v>
      </c>
      <c r="E212" s="220" t="n">
        <f aca="false">IF(B212=0,0,C212*$G$19/100)</f>
        <v>0</v>
      </c>
      <c r="F212" s="220" t="n">
        <f aca="false">IF(B212=0,0,D212-E212)</f>
        <v>0</v>
      </c>
      <c r="G212" s="193"/>
      <c r="H212" s="193"/>
      <c r="I212" s="193"/>
      <c r="J212" s="194"/>
      <c r="K212" s="193"/>
      <c r="L212" s="193"/>
      <c r="O212" s="196" t="n">
        <f aca="false">B212</f>
        <v>0</v>
      </c>
      <c r="P212" s="222" t="n">
        <f aca="false">IF(O212=0,0,SUM($E$23:E212))</f>
        <v>0</v>
      </c>
      <c r="Q212" s="222" t="n">
        <f aca="false">IF(O212=0,0,SUM($F$23:F212))</f>
        <v>0</v>
      </c>
    </row>
    <row r="213" s="195" customFormat="true" ht="12.75" hidden="false" customHeight="false" outlineLevel="0" collapsed="false">
      <c r="A213" s="193"/>
      <c r="B213" s="219" t="n">
        <f aca="false">IF(OR(B212=$G$15*12,B212=0),0,B212+1)</f>
        <v>0</v>
      </c>
      <c r="C213" s="220" t="n">
        <f aca="false">IF(B213=0,0,C212-F212)</f>
        <v>0</v>
      </c>
      <c r="D213" s="220" t="n">
        <f aca="false">IF(B213=0,0,$G$17)</f>
        <v>0</v>
      </c>
      <c r="E213" s="220" t="n">
        <f aca="false">IF(B213=0,0,C213*$G$19/100)</f>
        <v>0</v>
      </c>
      <c r="F213" s="220" t="n">
        <f aca="false">IF(B213=0,0,D213-E213)</f>
        <v>0</v>
      </c>
      <c r="G213" s="193"/>
      <c r="H213" s="193"/>
      <c r="I213" s="193"/>
      <c r="J213" s="194"/>
      <c r="K213" s="193"/>
      <c r="L213" s="193"/>
      <c r="O213" s="196" t="n">
        <f aca="false">B213</f>
        <v>0</v>
      </c>
      <c r="P213" s="222" t="n">
        <f aca="false">IF(O213=0,0,SUM($E$23:E213))</f>
        <v>0</v>
      </c>
      <c r="Q213" s="222" t="n">
        <f aca="false">IF(O213=0,0,SUM($F$23:F213))</f>
        <v>0</v>
      </c>
    </row>
    <row r="214" s="195" customFormat="true" ht="12.75" hidden="false" customHeight="false" outlineLevel="0" collapsed="false">
      <c r="A214" s="193"/>
      <c r="B214" s="219" t="n">
        <f aca="false">IF(OR(B213=$G$15*12,B213=0),0,B213+1)</f>
        <v>0</v>
      </c>
      <c r="C214" s="220" t="n">
        <f aca="false">IF(B214=0,0,C213-F213)</f>
        <v>0</v>
      </c>
      <c r="D214" s="220" t="n">
        <f aca="false">IF(B214=0,0,$G$17)</f>
        <v>0</v>
      </c>
      <c r="E214" s="220" t="n">
        <f aca="false">IF(B214=0,0,C214*$G$19/100)</f>
        <v>0</v>
      </c>
      <c r="F214" s="220" t="n">
        <f aca="false">IF(B214=0,0,D214-E214)</f>
        <v>0</v>
      </c>
      <c r="G214" s="193"/>
      <c r="H214" s="193"/>
      <c r="I214" s="193"/>
      <c r="J214" s="194"/>
      <c r="K214" s="193"/>
      <c r="L214" s="193"/>
      <c r="O214" s="196" t="n">
        <f aca="false">B214</f>
        <v>0</v>
      </c>
      <c r="P214" s="222" t="n">
        <f aca="false">IF(O214=0,0,SUM($E$23:E214))</f>
        <v>0</v>
      </c>
      <c r="Q214" s="222" t="n">
        <f aca="false">IF(O214=0,0,SUM($F$23:F214))</f>
        <v>0</v>
      </c>
    </row>
    <row r="215" s="195" customFormat="true" ht="12.75" hidden="false" customHeight="false" outlineLevel="0" collapsed="false">
      <c r="A215" s="193"/>
      <c r="B215" s="219" t="n">
        <f aca="false">IF(OR(B214=$G$15*12,B214=0),0,B214+1)</f>
        <v>0</v>
      </c>
      <c r="C215" s="220" t="n">
        <f aca="false">IF(B215=0,0,C214-F214)</f>
        <v>0</v>
      </c>
      <c r="D215" s="220" t="n">
        <f aca="false">IF(B215=0,0,$G$17)</f>
        <v>0</v>
      </c>
      <c r="E215" s="220" t="n">
        <f aca="false">IF(B215=0,0,C215*$G$19/100)</f>
        <v>0</v>
      </c>
      <c r="F215" s="220" t="n">
        <f aca="false">IF(B215=0,0,D215-E215)</f>
        <v>0</v>
      </c>
      <c r="G215" s="193"/>
      <c r="H215" s="193"/>
      <c r="I215" s="193"/>
      <c r="J215" s="194"/>
      <c r="K215" s="193"/>
      <c r="L215" s="193"/>
      <c r="O215" s="196" t="n">
        <f aca="false">B215</f>
        <v>0</v>
      </c>
      <c r="P215" s="222" t="n">
        <f aca="false">IF(O215=0,0,SUM($E$23:E215))</f>
        <v>0</v>
      </c>
      <c r="Q215" s="222" t="n">
        <f aca="false">IF(O215=0,0,SUM($F$23:F215))</f>
        <v>0</v>
      </c>
    </row>
    <row r="216" s="195" customFormat="true" ht="12.75" hidden="false" customHeight="false" outlineLevel="0" collapsed="false">
      <c r="A216" s="193"/>
      <c r="B216" s="219" t="n">
        <f aca="false">IF(OR(B215=$G$15*12,B215=0),0,B215+1)</f>
        <v>0</v>
      </c>
      <c r="C216" s="220" t="n">
        <f aca="false">IF(B216=0,0,C215-F215)</f>
        <v>0</v>
      </c>
      <c r="D216" s="220" t="n">
        <f aca="false">IF(B216=0,0,$G$17)</f>
        <v>0</v>
      </c>
      <c r="E216" s="220" t="n">
        <f aca="false">IF(B216=0,0,C216*$G$19/100)</f>
        <v>0</v>
      </c>
      <c r="F216" s="220" t="n">
        <f aca="false">IF(B216=0,0,D216-E216)</f>
        <v>0</v>
      </c>
      <c r="G216" s="193"/>
      <c r="H216" s="193"/>
      <c r="I216" s="193"/>
      <c r="J216" s="194"/>
      <c r="K216" s="193"/>
      <c r="L216" s="193"/>
      <c r="O216" s="196" t="n">
        <f aca="false">B216</f>
        <v>0</v>
      </c>
      <c r="P216" s="222" t="n">
        <f aca="false">IF(O216=0,0,SUM($E$23:E216))</f>
        <v>0</v>
      </c>
      <c r="Q216" s="222" t="n">
        <f aca="false">IF(O216=0,0,SUM($F$23:F216))</f>
        <v>0</v>
      </c>
    </row>
    <row r="217" s="195" customFormat="true" ht="12.75" hidden="false" customHeight="false" outlineLevel="0" collapsed="false">
      <c r="A217" s="193"/>
      <c r="B217" s="219" t="n">
        <f aca="false">IF(OR(B216=$G$15*12,B216=0),0,B216+1)</f>
        <v>0</v>
      </c>
      <c r="C217" s="220" t="n">
        <f aca="false">IF(B217=0,0,C216-F216)</f>
        <v>0</v>
      </c>
      <c r="D217" s="220" t="n">
        <f aca="false">IF(B217=0,0,$G$17)</f>
        <v>0</v>
      </c>
      <c r="E217" s="220" t="n">
        <f aca="false">IF(B217=0,0,C217*$G$19/100)</f>
        <v>0</v>
      </c>
      <c r="F217" s="220" t="n">
        <f aca="false">IF(B217=0,0,D217-E217)</f>
        <v>0</v>
      </c>
      <c r="G217" s="193"/>
      <c r="H217" s="193"/>
      <c r="I217" s="193"/>
      <c r="J217" s="194"/>
      <c r="K217" s="193"/>
      <c r="L217" s="193"/>
      <c r="O217" s="196" t="n">
        <f aca="false">B217</f>
        <v>0</v>
      </c>
      <c r="P217" s="222" t="n">
        <f aca="false">IF(O217=0,0,SUM($E$23:E217))</f>
        <v>0</v>
      </c>
      <c r="Q217" s="222" t="n">
        <f aca="false">IF(O217=0,0,SUM($F$23:F217))</f>
        <v>0</v>
      </c>
    </row>
    <row r="218" s="195" customFormat="true" ht="12.75" hidden="false" customHeight="false" outlineLevel="0" collapsed="false">
      <c r="A218" s="193"/>
      <c r="B218" s="219" t="n">
        <f aca="false">IF(OR(B217=$G$15*12,B217=0),0,B217+1)</f>
        <v>0</v>
      </c>
      <c r="C218" s="220" t="n">
        <f aca="false">IF(B218=0,0,C217-F217)</f>
        <v>0</v>
      </c>
      <c r="D218" s="220" t="n">
        <f aca="false">IF(B218=0,0,$G$17)</f>
        <v>0</v>
      </c>
      <c r="E218" s="220" t="n">
        <f aca="false">IF(B218=0,0,C218*$G$19/100)</f>
        <v>0</v>
      </c>
      <c r="F218" s="220" t="n">
        <f aca="false">IF(B218=0,0,D218-E218)</f>
        <v>0</v>
      </c>
      <c r="G218" s="193"/>
      <c r="H218" s="193"/>
      <c r="I218" s="193"/>
      <c r="J218" s="194"/>
      <c r="K218" s="193"/>
      <c r="L218" s="193"/>
      <c r="O218" s="196" t="n">
        <f aca="false">B218</f>
        <v>0</v>
      </c>
      <c r="P218" s="222" t="n">
        <f aca="false">IF(O218=0,0,SUM($E$23:E218))</f>
        <v>0</v>
      </c>
      <c r="Q218" s="222" t="n">
        <f aca="false">IF(O218=0,0,SUM($F$23:F218))</f>
        <v>0</v>
      </c>
    </row>
    <row r="219" s="195" customFormat="true" ht="12.75" hidden="false" customHeight="false" outlineLevel="0" collapsed="false">
      <c r="A219" s="193"/>
      <c r="B219" s="219" t="n">
        <f aca="false">IF(OR(B218=$G$15*12,B218=0),0,B218+1)</f>
        <v>0</v>
      </c>
      <c r="C219" s="220" t="n">
        <f aca="false">IF(B219=0,0,C218-F218)</f>
        <v>0</v>
      </c>
      <c r="D219" s="220" t="n">
        <f aca="false">IF(B219=0,0,$G$17)</f>
        <v>0</v>
      </c>
      <c r="E219" s="220" t="n">
        <f aca="false">IF(B219=0,0,C219*$G$19/100)</f>
        <v>0</v>
      </c>
      <c r="F219" s="220" t="n">
        <f aca="false">IF(B219=0,0,D219-E219)</f>
        <v>0</v>
      </c>
      <c r="G219" s="193"/>
      <c r="H219" s="193"/>
      <c r="I219" s="193"/>
      <c r="J219" s="194"/>
      <c r="K219" s="193"/>
      <c r="L219" s="193"/>
      <c r="O219" s="196" t="n">
        <f aca="false">B219</f>
        <v>0</v>
      </c>
      <c r="P219" s="222" t="n">
        <f aca="false">IF(O219=0,0,SUM($E$23:E219))</f>
        <v>0</v>
      </c>
      <c r="Q219" s="222" t="n">
        <f aca="false">IF(O219=0,0,SUM($F$23:F219))</f>
        <v>0</v>
      </c>
    </row>
    <row r="220" s="195" customFormat="true" ht="12.75" hidden="false" customHeight="false" outlineLevel="0" collapsed="false">
      <c r="A220" s="193"/>
      <c r="B220" s="219" t="n">
        <f aca="false">IF(OR(B219=$G$15*12,B219=0),0,B219+1)</f>
        <v>0</v>
      </c>
      <c r="C220" s="220" t="n">
        <f aca="false">IF(B220=0,0,C219-F219)</f>
        <v>0</v>
      </c>
      <c r="D220" s="220" t="n">
        <f aca="false">IF(B220=0,0,$G$17)</f>
        <v>0</v>
      </c>
      <c r="E220" s="220" t="n">
        <f aca="false">IF(B220=0,0,C220*$G$19/100)</f>
        <v>0</v>
      </c>
      <c r="F220" s="220" t="n">
        <f aca="false">IF(B220=0,0,D220-E220)</f>
        <v>0</v>
      </c>
      <c r="G220" s="193"/>
      <c r="H220" s="193"/>
      <c r="I220" s="193"/>
      <c r="J220" s="194"/>
      <c r="K220" s="193"/>
      <c r="L220" s="193"/>
      <c r="O220" s="196" t="n">
        <f aca="false">B220</f>
        <v>0</v>
      </c>
      <c r="P220" s="222" t="n">
        <f aca="false">IF(O220=0,0,SUM($E$23:E220))</f>
        <v>0</v>
      </c>
      <c r="Q220" s="222" t="n">
        <f aca="false">IF(O220=0,0,SUM($F$23:F220))</f>
        <v>0</v>
      </c>
    </row>
    <row r="221" s="195" customFormat="true" ht="12.75" hidden="false" customHeight="false" outlineLevel="0" collapsed="false">
      <c r="A221" s="193"/>
      <c r="B221" s="219" t="n">
        <f aca="false">IF(OR(B220=$G$15*12,B220=0),0,B220+1)</f>
        <v>0</v>
      </c>
      <c r="C221" s="220" t="n">
        <f aca="false">IF(B221=0,0,C220-F220)</f>
        <v>0</v>
      </c>
      <c r="D221" s="220" t="n">
        <f aca="false">IF(B221=0,0,$G$17)</f>
        <v>0</v>
      </c>
      <c r="E221" s="220" t="n">
        <f aca="false">IF(B221=0,0,C221*$G$19/100)</f>
        <v>0</v>
      </c>
      <c r="F221" s="220" t="n">
        <f aca="false">IF(B221=0,0,D221-E221)</f>
        <v>0</v>
      </c>
      <c r="G221" s="193"/>
      <c r="H221" s="193"/>
      <c r="I221" s="193"/>
      <c r="J221" s="194"/>
      <c r="K221" s="193"/>
      <c r="L221" s="193"/>
      <c r="O221" s="196" t="n">
        <f aca="false">B221</f>
        <v>0</v>
      </c>
      <c r="P221" s="222" t="n">
        <f aca="false">IF(O221=0,0,SUM($E$23:E221))</f>
        <v>0</v>
      </c>
      <c r="Q221" s="222" t="n">
        <f aca="false">IF(O221=0,0,SUM($F$23:F221))</f>
        <v>0</v>
      </c>
    </row>
    <row r="222" s="195" customFormat="true" ht="12.75" hidden="false" customHeight="false" outlineLevel="0" collapsed="false">
      <c r="A222" s="193"/>
      <c r="B222" s="219" t="n">
        <f aca="false">IF(OR(B221=$G$15*12,B221=0),0,B221+1)</f>
        <v>0</v>
      </c>
      <c r="C222" s="220" t="n">
        <f aca="false">IF(B222=0,0,C221-F221)</f>
        <v>0</v>
      </c>
      <c r="D222" s="220" t="n">
        <f aca="false">IF(B222=0,0,$G$17)</f>
        <v>0</v>
      </c>
      <c r="E222" s="220" t="n">
        <f aca="false">IF(B222=0,0,C222*$G$19/100)</f>
        <v>0</v>
      </c>
      <c r="F222" s="220" t="n">
        <f aca="false">IF(B222=0,0,D222-E222)</f>
        <v>0</v>
      </c>
      <c r="G222" s="193"/>
      <c r="H222" s="193"/>
      <c r="I222" s="193"/>
      <c r="J222" s="194"/>
      <c r="K222" s="193"/>
      <c r="L222" s="193"/>
      <c r="O222" s="196" t="n">
        <f aca="false">B222</f>
        <v>0</v>
      </c>
      <c r="P222" s="222" t="n">
        <f aca="false">IF(O222=0,0,SUM($E$23:E222))</f>
        <v>0</v>
      </c>
      <c r="Q222" s="222" t="n">
        <f aca="false">IF(O222=0,0,SUM($F$23:F222))</f>
        <v>0</v>
      </c>
    </row>
    <row r="223" s="195" customFormat="true" ht="12.75" hidden="false" customHeight="false" outlineLevel="0" collapsed="false">
      <c r="A223" s="193"/>
      <c r="B223" s="219" t="n">
        <f aca="false">IF(OR(B222=$G$15*12,B222=0),0,B222+1)</f>
        <v>0</v>
      </c>
      <c r="C223" s="220" t="n">
        <f aca="false">IF(B223=0,0,C222-F222)</f>
        <v>0</v>
      </c>
      <c r="D223" s="220" t="n">
        <f aca="false">IF(B223=0,0,$G$17)</f>
        <v>0</v>
      </c>
      <c r="E223" s="220" t="n">
        <f aca="false">IF(B223=0,0,C223*$G$19/100)</f>
        <v>0</v>
      </c>
      <c r="F223" s="220" t="n">
        <f aca="false">IF(B223=0,0,D223-E223)</f>
        <v>0</v>
      </c>
      <c r="G223" s="193"/>
      <c r="H223" s="193"/>
      <c r="I223" s="193"/>
      <c r="J223" s="194"/>
      <c r="K223" s="193"/>
      <c r="L223" s="193"/>
      <c r="O223" s="196" t="n">
        <f aca="false">B223</f>
        <v>0</v>
      </c>
      <c r="P223" s="222" t="n">
        <f aca="false">IF(O223=0,0,SUM($E$23:E223))</f>
        <v>0</v>
      </c>
      <c r="Q223" s="222" t="n">
        <f aca="false">IF(O223=0,0,SUM($F$23:F223))</f>
        <v>0</v>
      </c>
    </row>
    <row r="224" s="195" customFormat="true" ht="12.75" hidden="false" customHeight="false" outlineLevel="0" collapsed="false">
      <c r="A224" s="193"/>
      <c r="B224" s="219" t="n">
        <f aca="false">IF(OR(B223=$G$15*12,B223=0),0,B223+1)</f>
        <v>0</v>
      </c>
      <c r="C224" s="220" t="n">
        <f aca="false">IF(B224=0,0,C223-F223)</f>
        <v>0</v>
      </c>
      <c r="D224" s="220" t="n">
        <f aca="false">IF(B224=0,0,$G$17)</f>
        <v>0</v>
      </c>
      <c r="E224" s="220" t="n">
        <f aca="false">IF(B224=0,0,C224*$G$19/100)</f>
        <v>0</v>
      </c>
      <c r="F224" s="220" t="n">
        <f aca="false">IF(B224=0,0,D224-E224)</f>
        <v>0</v>
      </c>
      <c r="G224" s="193"/>
      <c r="H224" s="193"/>
      <c r="I224" s="193"/>
      <c r="J224" s="194"/>
      <c r="K224" s="193"/>
      <c r="L224" s="193"/>
      <c r="O224" s="196" t="n">
        <f aca="false">B224</f>
        <v>0</v>
      </c>
      <c r="P224" s="222" t="n">
        <f aca="false">IF(O224=0,0,SUM($E$23:E224))</f>
        <v>0</v>
      </c>
      <c r="Q224" s="222" t="n">
        <f aca="false">IF(O224=0,0,SUM($F$23:F224))</f>
        <v>0</v>
      </c>
    </row>
    <row r="225" s="195" customFormat="true" ht="12.75" hidden="false" customHeight="false" outlineLevel="0" collapsed="false">
      <c r="A225" s="193"/>
      <c r="B225" s="219" t="n">
        <f aca="false">IF(OR(B224=$G$15*12,B224=0),0,B224+1)</f>
        <v>0</v>
      </c>
      <c r="C225" s="220" t="n">
        <f aca="false">IF(B225=0,0,C224-F224)</f>
        <v>0</v>
      </c>
      <c r="D225" s="220" t="n">
        <f aca="false">IF(B225=0,0,$G$17)</f>
        <v>0</v>
      </c>
      <c r="E225" s="220" t="n">
        <f aca="false">IF(B225=0,0,C225*$G$19/100)</f>
        <v>0</v>
      </c>
      <c r="F225" s="220" t="n">
        <f aca="false">IF(B225=0,0,D225-E225)</f>
        <v>0</v>
      </c>
      <c r="G225" s="193"/>
      <c r="H225" s="193"/>
      <c r="I225" s="193"/>
      <c r="J225" s="194"/>
      <c r="K225" s="193"/>
      <c r="L225" s="193"/>
      <c r="O225" s="196" t="n">
        <f aca="false">B225</f>
        <v>0</v>
      </c>
      <c r="P225" s="222" t="n">
        <f aca="false">IF(O225=0,0,SUM($E$23:E225))</f>
        <v>0</v>
      </c>
      <c r="Q225" s="222" t="n">
        <f aca="false">IF(O225=0,0,SUM($F$23:F225))</f>
        <v>0</v>
      </c>
    </row>
    <row r="226" s="195" customFormat="true" ht="12.75" hidden="false" customHeight="false" outlineLevel="0" collapsed="false">
      <c r="A226" s="193"/>
      <c r="B226" s="219" t="n">
        <f aca="false">IF(OR(B225=$G$15*12,B225=0),0,B225+1)</f>
        <v>0</v>
      </c>
      <c r="C226" s="220" t="n">
        <f aca="false">IF(B226=0,0,C225-F225)</f>
        <v>0</v>
      </c>
      <c r="D226" s="220" t="n">
        <f aca="false">IF(B226=0,0,$G$17)</f>
        <v>0</v>
      </c>
      <c r="E226" s="220" t="n">
        <f aca="false">IF(B226=0,0,C226*$G$19/100)</f>
        <v>0</v>
      </c>
      <c r="F226" s="220" t="n">
        <f aca="false">IF(B226=0,0,D226-E226)</f>
        <v>0</v>
      </c>
      <c r="G226" s="193"/>
      <c r="H226" s="193"/>
      <c r="I226" s="193"/>
      <c r="J226" s="194"/>
      <c r="K226" s="193"/>
      <c r="L226" s="193"/>
      <c r="O226" s="196" t="n">
        <f aca="false">B226</f>
        <v>0</v>
      </c>
      <c r="P226" s="222" t="n">
        <f aca="false">IF(O226=0,0,SUM($E$23:E226))</f>
        <v>0</v>
      </c>
      <c r="Q226" s="222" t="n">
        <f aca="false">IF(O226=0,0,SUM($F$23:F226))</f>
        <v>0</v>
      </c>
    </row>
    <row r="227" s="195" customFormat="true" ht="12.75" hidden="false" customHeight="false" outlineLevel="0" collapsed="false">
      <c r="A227" s="193"/>
      <c r="B227" s="219" t="n">
        <f aca="false">IF(OR(B226=$G$15*12,B226=0),0,B226+1)</f>
        <v>0</v>
      </c>
      <c r="C227" s="220" t="n">
        <f aca="false">IF(B227=0,0,C226-F226)</f>
        <v>0</v>
      </c>
      <c r="D227" s="220" t="n">
        <f aca="false">IF(B227=0,0,$G$17)</f>
        <v>0</v>
      </c>
      <c r="E227" s="220" t="n">
        <f aca="false">IF(B227=0,0,C227*$G$19/100)</f>
        <v>0</v>
      </c>
      <c r="F227" s="220" t="n">
        <f aca="false">IF(B227=0,0,D227-E227)</f>
        <v>0</v>
      </c>
      <c r="G227" s="193"/>
      <c r="H227" s="193"/>
      <c r="I227" s="193"/>
      <c r="J227" s="194"/>
      <c r="K227" s="193"/>
      <c r="L227" s="193"/>
      <c r="O227" s="196" t="n">
        <f aca="false">B227</f>
        <v>0</v>
      </c>
      <c r="P227" s="222" t="n">
        <f aca="false">IF(O227=0,0,SUM($E$23:E227))</f>
        <v>0</v>
      </c>
      <c r="Q227" s="222" t="n">
        <f aca="false">IF(O227=0,0,SUM($F$23:F227))</f>
        <v>0</v>
      </c>
    </row>
    <row r="228" s="195" customFormat="true" ht="12.75" hidden="false" customHeight="false" outlineLevel="0" collapsed="false">
      <c r="A228" s="193"/>
      <c r="B228" s="219" t="n">
        <f aca="false">IF(OR(B227=$G$15*12,B227=0),0,B227+1)</f>
        <v>0</v>
      </c>
      <c r="C228" s="220" t="n">
        <f aca="false">IF(B228=0,0,C227-F227)</f>
        <v>0</v>
      </c>
      <c r="D228" s="220" t="n">
        <f aca="false">IF(B228=0,0,$G$17)</f>
        <v>0</v>
      </c>
      <c r="E228" s="220" t="n">
        <f aca="false">IF(B228=0,0,C228*$G$19/100)</f>
        <v>0</v>
      </c>
      <c r="F228" s="220" t="n">
        <f aca="false">IF(B228=0,0,D228-E228)</f>
        <v>0</v>
      </c>
      <c r="G228" s="193"/>
      <c r="H228" s="193"/>
      <c r="I228" s="193"/>
      <c r="J228" s="194"/>
      <c r="K228" s="193"/>
      <c r="L228" s="193"/>
      <c r="O228" s="196" t="n">
        <f aca="false">B228</f>
        <v>0</v>
      </c>
      <c r="P228" s="222" t="n">
        <f aca="false">IF(O228=0,0,SUM($E$23:E228))</f>
        <v>0</v>
      </c>
      <c r="Q228" s="222" t="n">
        <f aca="false">IF(O228=0,0,SUM($F$23:F228))</f>
        <v>0</v>
      </c>
    </row>
    <row r="229" s="195" customFormat="true" ht="12.75" hidden="false" customHeight="false" outlineLevel="0" collapsed="false">
      <c r="A229" s="193"/>
      <c r="B229" s="219" t="n">
        <f aca="false">IF(OR(B228=$G$15*12,B228=0),0,B228+1)</f>
        <v>0</v>
      </c>
      <c r="C229" s="220" t="n">
        <f aca="false">IF(B229=0,0,C228-F228)</f>
        <v>0</v>
      </c>
      <c r="D229" s="220" t="n">
        <f aca="false">IF(B229=0,0,$G$17)</f>
        <v>0</v>
      </c>
      <c r="E229" s="220" t="n">
        <f aca="false">IF(B229=0,0,C229*$G$19/100)</f>
        <v>0</v>
      </c>
      <c r="F229" s="220" t="n">
        <f aca="false">IF(B229=0,0,D229-E229)</f>
        <v>0</v>
      </c>
      <c r="G229" s="193"/>
      <c r="H229" s="193"/>
      <c r="I229" s="193"/>
      <c r="J229" s="194"/>
      <c r="K229" s="193"/>
      <c r="L229" s="193"/>
      <c r="O229" s="196" t="n">
        <f aca="false">B229</f>
        <v>0</v>
      </c>
      <c r="P229" s="222" t="n">
        <f aca="false">IF(O229=0,0,SUM($E$23:E229))</f>
        <v>0</v>
      </c>
      <c r="Q229" s="222" t="n">
        <f aca="false">IF(O229=0,0,SUM($F$23:F229))</f>
        <v>0</v>
      </c>
    </row>
    <row r="230" s="195" customFormat="true" ht="12.75" hidden="false" customHeight="false" outlineLevel="0" collapsed="false">
      <c r="A230" s="193"/>
      <c r="B230" s="219" t="n">
        <f aca="false">IF(OR(B229=$G$15*12,B229=0),0,B229+1)</f>
        <v>0</v>
      </c>
      <c r="C230" s="220" t="n">
        <f aca="false">IF(B230=0,0,C229-F229)</f>
        <v>0</v>
      </c>
      <c r="D230" s="220" t="n">
        <f aca="false">IF(B230=0,0,$G$17)</f>
        <v>0</v>
      </c>
      <c r="E230" s="220" t="n">
        <f aca="false">IF(B230=0,0,C230*$G$19/100)</f>
        <v>0</v>
      </c>
      <c r="F230" s="220" t="n">
        <f aca="false">IF(B230=0,0,D230-E230)</f>
        <v>0</v>
      </c>
      <c r="G230" s="193"/>
      <c r="H230" s="193"/>
      <c r="I230" s="193"/>
      <c r="J230" s="194"/>
      <c r="K230" s="193"/>
      <c r="L230" s="193"/>
      <c r="O230" s="196" t="n">
        <f aca="false">B230</f>
        <v>0</v>
      </c>
      <c r="P230" s="222" t="n">
        <f aca="false">IF(O230=0,0,SUM($E$23:E230))</f>
        <v>0</v>
      </c>
      <c r="Q230" s="222" t="n">
        <f aca="false">IF(O230=0,0,SUM($F$23:F230))</f>
        <v>0</v>
      </c>
    </row>
    <row r="231" s="195" customFormat="true" ht="12.75" hidden="false" customHeight="false" outlineLevel="0" collapsed="false">
      <c r="A231" s="193"/>
      <c r="B231" s="219" t="n">
        <f aca="false">IF(OR(B230=$G$15*12,B230=0),0,B230+1)</f>
        <v>0</v>
      </c>
      <c r="C231" s="220" t="n">
        <f aca="false">IF(B231=0,0,C230-F230)</f>
        <v>0</v>
      </c>
      <c r="D231" s="220" t="n">
        <f aca="false">IF(B231=0,0,$G$17)</f>
        <v>0</v>
      </c>
      <c r="E231" s="220" t="n">
        <f aca="false">IF(B231=0,0,C231*$G$19/100)</f>
        <v>0</v>
      </c>
      <c r="F231" s="220" t="n">
        <f aca="false">IF(B231=0,0,D231-E231)</f>
        <v>0</v>
      </c>
      <c r="G231" s="193"/>
      <c r="H231" s="193"/>
      <c r="I231" s="193"/>
      <c r="J231" s="194"/>
      <c r="K231" s="193"/>
      <c r="L231" s="193"/>
      <c r="O231" s="196" t="n">
        <f aca="false">B231</f>
        <v>0</v>
      </c>
      <c r="P231" s="222" t="n">
        <f aca="false">IF(O231=0,0,SUM($E$23:E231))</f>
        <v>0</v>
      </c>
      <c r="Q231" s="222" t="n">
        <f aca="false">IF(O231=0,0,SUM($F$23:F231))</f>
        <v>0</v>
      </c>
    </row>
    <row r="232" s="195" customFormat="true" ht="12.75" hidden="false" customHeight="false" outlineLevel="0" collapsed="false">
      <c r="A232" s="193"/>
      <c r="B232" s="219" t="n">
        <f aca="false">IF(OR(B231=$G$15*12,B231=0),0,B231+1)</f>
        <v>0</v>
      </c>
      <c r="C232" s="220" t="n">
        <f aca="false">IF(B232=0,0,C231-F231)</f>
        <v>0</v>
      </c>
      <c r="D232" s="220" t="n">
        <f aca="false">IF(B232=0,0,$G$17)</f>
        <v>0</v>
      </c>
      <c r="E232" s="220" t="n">
        <f aca="false">IF(B232=0,0,C232*$G$19/100)</f>
        <v>0</v>
      </c>
      <c r="F232" s="220" t="n">
        <f aca="false">IF(B232=0,0,D232-E232)</f>
        <v>0</v>
      </c>
      <c r="G232" s="193"/>
      <c r="H232" s="193"/>
      <c r="I232" s="193"/>
      <c r="J232" s="194"/>
      <c r="K232" s="193"/>
      <c r="L232" s="193"/>
      <c r="O232" s="196" t="n">
        <f aca="false">B232</f>
        <v>0</v>
      </c>
      <c r="P232" s="222" t="n">
        <f aca="false">IF(O232=0,0,SUM($E$23:E232))</f>
        <v>0</v>
      </c>
      <c r="Q232" s="222" t="n">
        <f aca="false">IF(O232=0,0,SUM($F$23:F232))</f>
        <v>0</v>
      </c>
    </row>
    <row r="233" s="195" customFormat="true" ht="12.75" hidden="false" customHeight="false" outlineLevel="0" collapsed="false">
      <c r="A233" s="193"/>
      <c r="B233" s="219" t="n">
        <f aca="false">IF(OR(B232=$G$15*12,B232=0),0,B232+1)</f>
        <v>0</v>
      </c>
      <c r="C233" s="220" t="n">
        <f aca="false">IF(B233=0,0,C232-F232)</f>
        <v>0</v>
      </c>
      <c r="D233" s="220" t="n">
        <f aca="false">IF(B233=0,0,$G$17)</f>
        <v>0</v>
      </c>
      <c r="E233" s="220" t="n">
        <f aca="false">IF(B233=0,0,C233*$G$19/100)</f>
        <v>0</v>
      </c>
      <c r="F233" s="220" t="n">
        <f aca="false">IF(B233=0,0,D233-E233)</f>
        <v>0</v>
      </c>
      <c r="G233" s="193"/>
      <c r="H233" s="193"/>
      <c r="I233" s="193"/>
      <c r="J233" s="194"/>
      <c r="K233" s="193"/>
      <c r="L233" s="193"/>
      <c r="O233" s="196" t="n">
        <f aca="false">B233</f>
        <v>0</v>
      </c>
      <c r="P233" s="222" t="n">
        <f aca="false">IF(O233=0,0,SUM($E$23:E233))</f>
        <v>0</v>
      </c>
      <c r="Q233" s="222" t="n">
        <f aca="false">IF(O233=0,0,SUM($F$23:F233))</f>
        <v>0</v>
      </c>
    </row>
    <row r="234" s="195" customFormat="true" ht="12.75" hidden="false" customHeight="false" outlineLevel="0" collapsed="false">
      <c r="A234" s="193"/>
      <c r="B234" s="219" t="n">
        <f aca="false">IF(OR(B233=$G$15*12,B233=0),0,B233+1)</f>
        <v>0</v>
      </c>
      <c r="C234" s="220" t="n">
        <f aca="false">IF(B234=0,0,C233-F233)</f>
        <v>0</v>
      </c>
      <c r="D234" s="220" t="n">
        <f aca="false">IF(B234=0,0,$G$17)</f>
        <v>0</v>
      </c>
      <c r="E234" s="220" t="n">
        <f aca="false">IF(B234=0,0,C234*$G$19/100)</f>
        <v>0</v>
      </c>
      <c r="F234" s="220" t="n">
        <f aca="false">IF(B234=0,0,D234-E234)</f>
        <v>0</v>
      </c>
      <c r="G234" s="193"/>
      <c r="H234" s="193"/>
      <c r="I234" s="193"/>
      <c r="J234" s="194"/>
      <c r="K234" s="193"/>
      <c r="L234" s="193"/>
      <c r="O234" s="196" t="n">
        <f aca="false">B234</f>
        <v>0</v>
      </c>
      <c r="P234" s="222" t="n">
        <f aca="false">IF(O234=0,0,SUM($E$23:E234))</f>
        <v>0</v>
      </c>
      <c r="Q234" s="222" t="n">
        <f aca="false">IF(O234=0,0,SUM($F$23:F234))</f>
        <v>0</v>
      </c>
    </row>
    <row r="235" s="195" customFormat="true" ht="12.75" hidden="false" customHeight="false" outlineLevel="0" collapsed="false">
      <c r="A235" s="193"/>
      <c r="B235" s="219" t="n">
        <f aca="false">IF(OR(B234=$G$15*12,B234=0),0,B234+1)</f>
        <v>0</v>
      </c>
      <c r="C235" s="220" t="n">
        <f aca="false">IF(B235=0,0,C234-F234)</f>
        <v>0</v>
      </c>
      <c r="D235" s="220" t="n">
        <f aca="false">IF(B235=0,0,$G$17)</f>
        <v>0</v>
      </c>
      <c r="E235" s="220" t="n">
        <f aca="false">IF(B235=0,0,C235*$G$19/100)</f>
        <v>0</v>
      </c>
      <c r="F235" s="220" t="n">
        <f aca="false">IF(B235=0,0,D235-E235)</f>
        <v>0</v>
      </c>
      <c r="G235" s="193"/>
      <c r="H235" s="193"/>
      <c r="I235" s="193"/>
      <c r="J235" s="194"/>
      <c r="K235" s="193"/>
      <c r="L235" s="193"/>
      <c r="O235" s="196" t="n">
        <f aca="false">B235</f>
        <v>0</v>
      </c>
      <c r="P235" s="222" t="n">
        <f aca="false">IF(O235=0,0,SUM($E$23:E235))</f>
        <v>0</v>
      </c>
      <c r="Q235" s="222" t="n">
        <f aca="false">IF(O235=0,0,SUM($F$23:F235))</f>
        <v>0</v>
      </c>
    </row>
    <row r="236" s="195" customFormat="true" ht="12.75" hidden="false" customHeight="false" outlineLevel="0" collapsed="false">
      <c r="A236" s="193"/>
      <c r="B236" s="219" t="n">
        <f aca="false">IF(OR(B235=$G$15*12,B235=0),0,B235+1)</f>
        <v>0</v>
      </c>
      <c r="C236" s="220" t="n">
        <f aca="false">IF(B236=0,0,C235-F235)</f>
        <v>0</v>
      </c>
      <c r="D236" s="220" t="n">
        <f aca="false">IF(B236=0,0,$G$17)</f>
        <v>0</v>
      </c>
      <c r="E236" s="220" t="n">
        <f aca="false">IF(B236=0,0,C236*$G$19/100)</f>
        <v>0</v>
      </c>
      <c r="F236" s="220" t="n">
        <f aca="false">IF(B236=0,0,D236-E236)</f>
        <v>0</v>
      </c>
      <c r="G236" s="193"/>
      <c r="H236" s="193"/>
      <c r="I236" s="193"/>
      <c r="J236" s="194"/>
      <c r="K236" s="193"/>
      <c r="L236" s="193"/>
      <c r="O236" s="196" t="n">
        <f aca="false">B236</f>
        <v>0</v>
      </c>
      <c r="P236" s="222" t="n">
        <f aca="false">IF(O236=0,0,SUM($E$23:E236))</f>
        <v>0</v>
      </c>
      <c r="Q236" s="222" t="n">
        <f aca="false">IF(O236=0,0,SUM($F$23:F236))</f>
        <v>0</v>
      </c>
    </row>
    <row r="237" s="195" customFormat="true" ht="12.75" hidden="false" customHeight="false" outlineLevel="0" collapsed="false">
      <c r="A237" s="193"/>
      <c r="B237" s="219" t="n">
        <f aca="false">IF(OR(B236=$G$15*12,B236=0),0,B236+1)</f>
        <v>0</v>
      </c>
      <c r="C237" s="220" t="n">
        <f aca="false">IF(B237=0,0,C236-F236)</f>
        <v>0</v>
      </c>
      <c r="D237" s="220" t="n">
        <f aca="false">IF(B237=0,0,$G$17)</f>
        <v>0</v>
      </c>
      <c r="E237" s="220" t="n">
        <f aca="false">IF(B237=0,0,C237*$G$19/100)</f>
        <v>0</v>
      </c>
      <c r="F237" s="220" t="n">
        <f aca="false">IF(B237=0,0,D237-E237)</f>
        <v>0</v>
      </c>
      <c r="G237" s="193"/>
      <c r="H237" s="193"/>
      <c r="I237" s="193"/>
      <c r="J237" s="194"/>
      <c r="K237" s="193"/>
      <c r="L237" s="193"/>
      <c r="O237" s="196" t="n">
        <f aca="false">B237</f>
        <v>0</v>
      </c>
      <c r="P237" s="222" t="n">
        <f aca="false">IF(O237=0,0,SUM($E$23:E237))</f>
        <v>0</v>
      </c>
      <c r="Q237" s="222" t="n">
        <f aca="false">IF(O237=0,0,SUM($F$23:F237))</f>
        <v>0</v>
      </c>
    </row>
    <row r="238" s="195" customFormat="true" ht="12.75" hidden="false" customHeight="false" outlineLevel="0" collapsed="false">
      <c r="A238" s="193"/>
      <c r="B238" s="219" t="n">
        <f aca="false">IF(OR(B237=$G$15*12,B237=0),0,B237+1)</f>
        <v>0</v>
      </c>
      <c r="C238" s="220" t="n">
        <f aca="false">IF(B238=0,0,C237-F237)</f>
        <v>0</v>
      </c>
      <c r="D238" s="220" t="n">
        <f aca="false">IF(B238=0,0,$G$17)</f>
        <v>0</v>
      </c>
      <c r="E238" s="220" t="n">
        <f aca="false">IF(B238=0,0,C238*$G$19/100)</f>
        <v>0</v>
      </c>
      <c r="F238" s="220" t="n">
        <f aca="false">IF(B238=0,0,D238-E238)</f>
        <v>0</v>
      </c>
      <c r="G238" s="193"/>
      <c r="H238" s="193"/>
      <c r="I238" s="193"/>
      <c r="J238" s="194"/>
      <c r="K238" s="193"/>
      <c r="L238" s="193"/>
      <c r="O238" s="196" t="n">
        <f aca="false">B238</f>
        <v>0</v>
      </c>
      <c r="P238" s="222" t="n">
        <f aca="false">IF(O238=0,0,SUM($E$23:E238))</f>
        <v>0</v>
      </c>
      <c r="Q238" s="222" t="n">
        <f aca="false">IF(O238=0,0,SUM($F$23:F238))</f>
        <v>0</v>
      </c>
    </row>
    <row r="239" s="195" customFormat="true" ht="12.75" hidden="false" customHeight="false" outlineLevel="0" collapsed="false">
      <c r="A239" s="193"/>
      <c r="B239" s="219" t="n">
        <f aca="false">IF(OR(B238=$G$15*12,B238=0),0,B238+1)</f>
        <v>0</v>
      </c>
      <c r="C239" s="220" t="n">
        <f aca="false">IF(B239=0,0,C238-F238)</f>
        <v>0</v>
      </c>
      <c r="D239" s="220" t="n">
        <f aca="false">IF(B239=0,0,$G$17)</f>
        <v>0</v>
      </c>
      <c r="E239" s="220" t="n">
        <f aca="false">IF(B239=0,0,C239*$G$19/100)</f>
        <v>0</v>
      </c>
      <c r="F239" s="220" t="n">
        <f aca="false">IF(B239=0,0,D239-E239)</f>
        <v>0</v>
      </c>
      <c r="G239" s="193"/>
      <c r="H239" s="193"/>
      <c r="I239" s="193"/>
      <c r="J239" s="194"/>
      <c r="K239" s="193"/>
      <c r="L239" s="193"/>
      <c r="O239" s="196" t="n">
        <f aca="false">B239</f>
        <v>0</v>
      </c>
      <c r="P239" s="222" t="n">
        <f aca="false">IF(O239=0,0,SUM($E$23:E239))</f>
        <v>0</v>
      </c>
      <c r="Q239" s="222" t="n">
        <f aca="false">IF(O239=0,0,SUM($F$23:F239))</f>
        <v>0</v>
      </c>
    </row>
    <row r="240" s="195" customFormat="true" ht="12.75" hidden="false" customHeight="false" outlineLevel="0" collapsed="false">
      <c r="A240" s="193"/>
      <c r="B240" s="219" t="n">
        <f aca="false">IF(OR(B239=$G$15*12,B239=0),0,B239+1)</f>
        <v>0</v>
      </c>
      <c r="C240" s="220" t="n">
        <f aca="false">IF(B240=0,0,C239-F239)</f>
        <v>0</v>
      </c>
      <c r="D240" s="220" t="n">
        <f aca="false">IF(B240=0,0,$G$17)</f>
        <v>0</v>
      </c>
      <c r="E240" s="220" t="n">
        <f aca="false">IF(B240=0,0,C240*$G$19/100)</f>
        <v>0</v>
      </c>
      <c r="F240" s="220" t="n">
        <f aca="false">IF(B240=0,0,D240-E240)</f>
        <v>0</v>
      </c>
      <c r="G240" s="193"/>
      <c r="H240" s="193"/>
      <c r="I240" s="193"/>
      <c r="J240" s="194"/>
      <c r="K240" s="193"/>
      <c r="L240" s="193"/>
      <c r="O240" s="196" t="n">
        <f aca="false">B240</f>
        <v>0</v>
      </c>
      <c r="P240" s="222" t="n">
        <f aca="false">IF(O240=0,0,SUM($E$23:E240))</f>
        <v>0</v>
      </c>
      <c r="Q240" s="222" t="n">
        <f aca="false">IF(O240=0,0,SUM($F$23:F240))</f>
        <v>0</v>
      </c>
    </row>
    <row r="241" s="195" customFormat="true" ht="12.75" hidden="false" customHeight="false" outlineLevel="0" collapsed="false">
      <c r="A241" s="193"/>
      <c r="B241" s="219" t="n">
        <f aca="false">IF(OR(B240=$G$15*12,B240=0),0,B240+1)</f>
        <v>0</v>
      </c>
      <c r="C241" s="220" t="n">
        <f aca="false">IF(B241=0,0,C240-F240)</f>
        <v>0</v>
      </c>
      <c r="D241" s="220" t="n">
        <f aca="false">IF(B241=0,0,$G$17)</f>
        <v>0</v>
      </c>
      <c r="E241" s="220" t="n">
        <f aca="false">IF(B241=0,0,C241*$G$19/100)</f>
        <v>0</v>
      </c>
      <c r="F241" s="220" t="n">
        <f aca="false">IF(B241=0,0,D241-E241)</f>
        <v>0</v>
      </c>
      <c r="G241" s="193"/>
      <c r="H241" s="193"/>
      <c r="I241" s="193"/>
      <c r="J241" s="194"/>
      <c r="K241" s="193"/>
      <c r="L241" s="193"/>
      <c r="O241" s="196" t="n">
        <f aca="false">B241</f>
        <v>0</v>
      </c>
      <c r="P241" s="222" t="n">
        <f aca="false">IF(O241=0,0,SUM($E$23:E241))</f>
        <v>0</v>
      </c>
      <c r="Q241" s="222" t="n">
        <f aca="false">IF(O241=0,0,SUM($F$23:F241))</f>
        <v>0</v>
      </c>
    </row>
    <row r="242" s="195" customFormat="true" ht="12.75" hidden="false" customHeight="false" outlineLevel="0" collapsed="false">
      <c r="A242" s="193"/>
      <c r="B242" s="219" t="n">
        <f aca="false">IF(OR(B241=$G$15*12,B241=0),0,B241+1)</f>
        <v>0</v>
      </c>
      <c r="C242" s="220" t="n">
        <f aca="false">IF(B242=0,0,C241-F241)</f>
        <v>0</v>
      </c>
      <c r="D242" s="220" t="n">
        <f aca="false">IF(B242=0,0,$G$17)</f>
        <v>0</v>
      </c>
      <c r="E242" s="220" t="n">
        <f aca="false">IF(B242=0,0,C242*$G$19/100)</f>
        <v>0</v>
      </c>
      <c r="F242" s="220" t="n">
        <f aca="false">IF(B242=0,0,D242-E242)</f>
        <v>0</v>
      </c>
      <c r="G242" s="193"/>
      <c r="H242" s="193"/>
      <c r="I242" s="193"/>
      <c r="J242" s="194"/>
      <c r="K242" s="193"/>
      <c r="L242" s="193"/>
      <c r="O242" s="196" t="n">
        <f aca="false">B242</f>
        <v>0</v>
      </c>
      <c r="P242" s="222" t="n">
        <f aca="false">IF(O242=0,0,SUM($E$23:E242))</f>
        <v>0</v>
      </c>
      <c r="Q242" s="222" t="n">
        <f aca="false">IF(O242=0,0,SUM($F$23:F242))</f>
        <v>0</v>
      </c>
    </row>
    <row r="243" s="195" customFormat="true" ht="12.75" hidden="false" customHeight="false" outlineLevel="0" collapsed="false">
      <c r="A243" s="193"/>
      <c r="B243" s="219" t="n">
        <f aca="false">IF(OR(B242=$G$15*12,B242=0),0,B242+1)</f>
        <v>0</v>
      </c>
      <c r="C243" s="220" t="n">
        <f aca="false">IF(B243=0,0,C242-F242)</f>
        <v>0</v>
      </c>
      <c r="D243" s="220" t="n">
        <f aca="false">IF(B243=0,0,$G$17)</f>
        <v>0</v>
      </c>
      <c r="E243" s="220" t="n">
        <f aca="false">IF(B243=0,0,C243*$G$19/100)</f>
        <v>0</v>
      </c>
      <c r="F243" s="220" t="n">
        <f aca="false">IF(B243=0,0,D243-E243)</f>
        <v>0</v>
      </c>
      <c r="G243" s="193"/>
      <c r="H243" s="193"/>
      <c r="I243" s="193"/>
      <c r="J243" s="194"/>
      <c r="K243" s="193"/>
      <c r="L243" s="193"/>
      <c r="O243" s="196" t="n">
        <f aca="false">B243</f>
        <v>0</v>
      </c>
      <c r="P243" s="222" t="n">
        <f aca="false">IF(O243=0,0,SUM($E$23:E243))</f>
        <v>0</v>
      </c>
      <c r="Q243" s="222" t="n">
        <f aca="false">IF(O243=0,0,SUM($F$23:F243))</f>
        <v>0</v>
      </c>
    </row>
    <row r="244" s="195" customFormat="true" ht="12.75" hidden="false" customHeight="false" outlineLevel="0" collapsed="false">
      <c r="A244" s="193"/>
      <c r="B244" s="219" t="n">
        <f aca="false">IF(OR(B243=$G$15*12,B243=0),0,B243+1)</f>
        <v>0</v>
      </c>
      <c r="C244" s="220" t="n">
        <f aca="false">IF(B244=0,0,C243-F243)</f>
        <v>0</v>
      </c>
      <c r="D244" s="220" t="n">
        <f aca="false">IF(B244=0,0,$G$17)</f>
        <v>0</v>
      </c>
      <c r="E244" s="220" t="n">
        <f aca="false">IF(B244=0,0,C244*$G$19/100)</f>
        <v>0</v>
      </c>
      <c r="F244" s="220" t="n">
        <f aca="false">IF(B244=0,0,D244-E244)</f>
        <v>0</v>
      </c>
      <c r="G244" s="193"/>
      <c r="H244" s="193"/>
      <c r="I244" s="193"/>
      <c r="J244" s="194"/>
      <c r="K244" s="193"/>
      <c r="L244" s="193"/>
      <c r="O244" s="196" t="n">
        <f aca="false">B244</f>
        <v>0</v>
      </c>
      <c r="P244" s="222" t="n">
        <f aca="false">IF(O244=0,0,SUM($E$23:E244))</f>
        <v>0</v>
      </c>
      <c r="Q244" s="222" t="n">
        <f aca="false">IF(O244=0,0,SUM($F$23:F244))</f>
        <v>0</v>
      </c>
    </row>
    <row r="245" s="195" customFormat="true" ht="12.75" hidden="false" customHeight="false" outlineLevel="0" collapsed="false">
      <c r="A245" s="193"/>
      <c r="B245" s="219" t="n">
        <f aca="false">IF(OR(B244=$G$15*12,B244=0),0,B244+1)</f>
        <v>0</v>
      </c>
      <c r="C245" s="220" t="n">
        <f aca="false">IF(B245=0,0,C244-F244)</f>
        <v>0</v>
      </c>
      <c r="D245" s="220" t="n">
        <f aca="false">IF(B245=0,0,$G$17)</f>
        <v>0</v>
      </c>
      <c r="E245" s="220" t="n">
        <f aca="false">IF(B245=0,0,C245*$G$19/100)</f>
        <v>0</v>
      </c>
      <c r="F245" s="220" t="n">
        <f aca="false">IF(B245=0,0,D245-E245)</f>
        <v>0</v>
      </c>
      <c r="G245" s="193"/>
      <c r="H245" s="193"/>
      <c r="I245" s="193"/>
      <c r="J245" s="194"/>
      <c r="K245" s="193"/>
      <c r="L245" s="193"/>
      <c r="O245" s="196" t="n">
        <f aca="false">B245</f>
        <v>0</v>
      </c>
      <c r="P245" s="222" t="n">
        <f aca="false">IF(O245=0,0,SUM($E$23:E245))</f>
        <v>0</v>
      </c>
      <c r="Q245" s="222" t="n">
        <f aca="false">IF(O245=0,0,SUM($F$23:F245))</f>
        <v>0</v>
      </c>
    </row>
    <row r="246" s="195" customFormat="true" ht="12.75" hidden="false" customHeight="false" outlineLevel="0" collapsed="false">
      <c r="A246" s="193"/>
      <c r="B246" s="219" t="n">
        <f aca="false">IF(OR(B245=$G$15*12,B245=0),0,B245+1)</f>
        <v>0</v>
      </c>
      <c r="C246" s="220" t="n">
        <f aca="false">IF(B246=0,0,C245-F245)</f>
        <v>0</v>
      </c>
      <c r="D246" s="220" t="n">
        <f aca="false">IF(B246=0,0,$G$17)</f>
        <v>0</v>
      </c>
      <c r="E246" s="220" t="n">
        <f aca="false">IF(B246=0,0,C246*$G$19/100)</f>
        <v>0</v>
      </c>
      <c r="F246" s="220" t="n">
        <f aca="false">IF(B246=0,0,D246-E246)</f>
        <v>0</v>
      </c>
      <c r="G246" s="193"/>
      <c r="H246" s="193"/>
      <c r="I246" s="193"/>
      <c r="J246" s="194"/>
      <c r="K246" s="193"/>
      <c r="L246" s="193"/>
      <c r="O246" s="196" t="n">
        <f aca="false">B246</f>
        <v>0</v>
      </c>
      <c r="P246" s="222" t="n">
        <f aca="false">IF(O246=0,0,SUM($E$23:E246))</f>
        <v>0</v>
      </c>
      <c r="Q246" s="222" t="n">
        <f aca="false">IF(O246=0,0,SUM($F$23:F246))</f>
        <v>0</v>
      </c>
    </row>
    <row r="247" s="195" customFormat="true" ht="12.75" hidden="false" customHeight="false" outlineLevel="0" collapsed="false">
      <c r="A247" s="193"/>
      <c r="B247" s="219" t="n">
        <f aca="false">IF(OR(B246=$G$15*12,B246=0),0,B246+1)</f>
        <v>0</v>
      </c>
      <c r="C247" s="220" t="n">
        <f aca="false">IF(B247=0,0,C246-F246)</f>
        <v>0</v>
      </c>
      <c r="D247" s="220" t="n">
        <f aca="false">IF(B247=0,0,$G$17)</f>
        <v>0</v>
      </c>
      <c r="E247" s="220" t="n">
        <f aca="false">IF(B247=0,0,C247*$G$19/100)</f>
        <v>0</v>
      </c>
      <c r="F247" s="220" t="n">
        <f aca="false">IF(B247=0,0,D247-E247)</f>
        <v>0</v>
      </c>
      <c r="G247" s="193"/>
      <c r="H247" s="193"/>
      <c r="I247" s="193"/>
      <c r="J247" s="194"/>
      <c r="K247" s="193"/>
      <c r="L247" s="193"/>
      <c r="O247" s="196" t="n">
        <f aca="false">B247</f>
        <v>0</v>
      </c>
      <c r="P247" s="222" t="n">
        <f aca="false">IF(O247=0,0,SUM($E$23:E247))</f>
        <v>0</v>
      </c>
      <c r="Q247" s="222" t="n">
        <f aca="false">IF(O247=0,0,SUM($F$23:F247))</f>
        <v>0</v>
      </c>
    </row>
    <row r="248" s="195" customFormat="true" ht="12.75" hidden="false" customHeight="false" outlineLevel="0" collapsed="false">
      <c r="A248" s="193"/>
      <c r="B248" s="219" t="n">
        <f aca="false">IF(OR(B247=$G$15*12,B247=0),0,B247+1)</f>
        <v>0</v>
      </c>
      <c r="C248" s="220" t="n">
        <f aca="false">IF(B248=0,0,C247-F247)</f>
        <v>0</v>
      </c>
      <c r="D248" s="220" t="n">
        <f aca="false">IF(B248=0,0,$G$17)</f>
        <v>0</v>
      </c>
      <c r="E248" s="220" t="n">
        <f aca="false">IF(B248=0,0,C248*$G$19/100)</f>
        <v>0</v>
      </c>
      <c r="F248" s="220" t="n">
        <f aca="false">IF(B248=0,0,D248-E248)</f>
        <v>0</v>
      </c>
      <c r="G248" s="193"/>
      <c r="H248" s="193"/>
      <c r="I248" s="193"/>
      <c r="J248" s="194"/>
      <c r="K248" s="193"/>
      <c r="L248" s="193"/>
      <c r="O248" s="196" t="n">
        <f aca="false">B248</f>
        <v>0</v>
      </c>
      <c r="P248" s="222" t="n">
        <f aca="false">IF(O248=0,0,SUM($E$23:E248))</f>
        <v>0</v>
      </c>
      <c r="Q248" s="222" t="n">
        <f aca="false">IF(O248=0,0,SUM($F$23:F248))</f>
        <v>0</v>
      </c>
    </row>
    <row r="249" s="195" customFormat="true" ht="12.75" hidden="false" customHeight="false" outlineLevel="0" collapsed="false">
      <c r="A249" s="193"/>
      <c r="B249" s="219" t="n">
        <f aca="false">IF(OR(B248=$G$15*12,B248=0),0,B248+1)</f>
        <v>0</v>
      </c>
      <c r="C249" s="220" t="n">
        <f aca="false">IF(B249=0,0,C248-F248)</f>
        <v>0</v>
      </c>
      <c r="D249" s="220" t="n">
        <f aca="false">IF(B249=0,0,$G$17)</f>
        <v>0</v>
      </c>
      <c r="E249" s="220" t="n">
        <f aca="false">IF(B249=0,0,C249*$G$19/100)</f>
        <v>0</v>
      </c>
      <c r="F249" s="220" t="n">
        <f aca="false">IF(B249=0,0,D249-E249)</f>
        <v>0</v>
      </c>
      <c r="G249" s="193"/>
      <c r="H249" s="193"/>
      <c r="I249" s="193"/>
      <c r="J249" s="194"/>
      <c r="K249" s="193"/>
      <c r="L249" s="193"/>
      <c r="O249" s="196" t="n">
        <f aca="false">B249</f>
        <v>0</v>
      </c>
      <c r="P249" s="222" t="n">
        <f aca="false">IF(O249=0,0,SUM($E$23:E249))</f>
        <v>0</v>
      </c>
      <c r="Q249" s="222" t="n">
        <f aca="false">IF(O249=0,0,SUM($F$23:F249))</f>
        <v>0</v>
      </c>
    </row>
    <row r="250" s="195" customFormat="true" ht="12.75" hidden="false" customHeight="false" outlineLevel="0" collapsed="false">
      <c r="A250" s="193"/>
      <c r="B250" s="219" t="n">
        <f aca="false">IF(OR(B249=$G$15*12,B249=0),0,B249+1)</f>
        <v>0</v>
      </c>
      <c r="C250" s="220" t="n">
        <f aca="false">IF(B250=0,0,C249-F249)</f>
        <v>0</v>
      </c>
      <c r="D250" s="220" t="n">
        <f aca="false">IF(B250=0,0,$G$17)</f>
        <v>0</v>
      </c>
      <c r="E250" s="220" t="n">
        <f aca="false">IF(B250=0,0,C250*$G$19/100)</f>
        <v>0</v>
      </c>
      <c r="F250" s="220" t="n">
        <f aca="false">IF(B250=0,0,D250-E250)</f>
        <v>0</v>
      </c>
      <c r="G250" s="193"/>
      <c r="H250" s="193"/>
      <c r="I250" s="193"/>
      <c r="J250" s="194"/>
      <c r="K250" s="193"/>
      <c r="L250" s="193"/>
      <c r="O250" s="196" t="n">
        <f aca="false">B250</f>
        <v>0</v>
      </c>
      <c r="P250" s="222" t="n">
        <f aca="false">IF(O250=0,0,SUM($E$23:E250))</f>
        <v>0</v>
      </c>
      <c r="Q250" s="222" t="n">
        <f aca="false">IF(O250=0,0,SUM($F$23:F250))</f>
        <v>0</v>
      </c>
    </row>
    <row r="251" s="195" customFormat="true" ht="12.75" hidden="false" customHeight="false" outlineLevel="0" collapsed="false">
      <c r="A251" s="193"/>
      <c r="B251" s="219" t="n">
        <f aca="false">IF(OR(B250=$G$15*12,B250=0),0,B250+1)</f>
        <v>0</v>
      </c>
      <c r="C251" s="220" t="n">
        <f aca="false">IF(B251=0,0,C250-F250)</f>
        <v>0</v>
      </c>
      <c r="D251" s="220" t="n">
        <f aca="false">IF(B251=0,0,$G$17)</f>
        <v>0</v>
      </c>
      <c r="E251" s="220" t="n">
        <f aca="false">IF(B251=0,0,C251*$G$19/100)</f>
        <v>0</v>
      </c>
      <c r="F251" s="220" t="n">
        <f aca="false">IF(B251=0,0,D251-E251)</f>
        <v>0</v>
      </c>
      <c r="G251" s="193"/>
      <c r="H251" s="193"/>
      <c r="I251" s="193"/>
      <c r="J251" s="194"/>
      <c r="K251" s="193"/>
      <c r="L251" s="193"/>
      <c r="O251" s="196" t="n">
        <f aca="false">B251</f>
        <v>0</v>
      </c>
      <c r="P251" s="222" t="n">
        <f aca="false">IF(O251=0,0,SUM($E$23:E251))</f>
        <v>0</v>
      </c>
      <c r="Q251" s="222" t="n">
        <f aca="false">IF(O251=0,0,SUM($F$23:F251))</f>
        <v>0</v>
      </c>
    </row>
    <row r="252" s="195" customFormat="true" ht="12.75" hidden="false" customHeight="false" outlineLevel="0" collapsed="false">
      <c r="A252" s="193"/>
      <c r="B252" s="219" t="n">
        <f aca="false">IF(OR(B251=$G$15*12,B251=0),0,B251+1)</f>
        <v>0</v>
      </c>
      <c r="C252" s="220" t="n">
        <f aca="false">IF(B252=0,0,C251-F251)</f>
        <v>0</v>
      </c>
      <c r="D252" s="220" t="n">
        <f aca="false">IF(B252=0,0,$G$17)</f>
        <v>0</v>
      </c>
      <c r="E252" s="220" t="n">
        <f aca="false">IF(B252=0,0,C252*$G$19/100)</f>
        <v>0</v>
      </c>
      <c r="F252" s="220" t="n">
        <f aca="false">IF(B252=0,0,D252-E252)</f>
        <v>0</v>
      </c>
      <c r="G252" s="193"/>
      <c r="H252" s="193"/>
      <c r="I252" s="193"/>
      <c r="J252" s="194"/>
      <c r="K252" s="193"/>
      <c r="L252" s="193"/>
      <c r="O252" s="196" t="n">
        <f aca="false">B252</f>
        <v>0</v>
      </c>
      <c r="P252" s="222" t="n">
        <f aca="false">IF(O252=0,0,SUM($E$23:E252))</f>
        <v>0</v>
      </c>
      <c r="Q252" s="222" t="n">
        <f aca="false">IF(O252=0,0,SUM($F$23:F252))</f>
        <v>0</v>
      </c>
    </row>
    <row r="253" s="195" customFormat="true" ht="12.75" hidden="false" customHeight="false" outlineLevel="0" collapsed="false">
      <c r="A253" s="193"/>
      <c r="B253" s="219" t="n">
        <f aca="false">IF(OR(B252=$G$15*12,B252=0),0,B252+1)</f>
        <v>0</v>
      </c>
      <c r="C253" s="220" t="n">
        <f aca="false">IF(B253=0,0,C252-F252)</f>
        <v>0</v>
      </c>
      <c r="D253" s="220" t="n">
        <f aca="false">IF(B253=0,0,$G$17)</f>
        <v>0</v>
      </c>
      <c r="E253" s="220" t="n">
        <f aca="false">IF(B253=0,0,C253*$G$19/100)</f>
        <v>0</v>
      </c>
      <c r="F253" s="220" t="n">
        <f aca="false">IF(B253=0,0,D253-E253)</f>
        <v>0</v>
      </c>
      <c r="G253" s="193"/>
      <c r="H253" s="193"/>
      <c r="I253" s="193"/>
      <c r="J253" s="194"/>
      <c r="K253" s="193"/>
      <c r="L253" s="193"/>
      <c r="O253" s="196" t="n">
        <f aca="false">B253</f>
        <v>0</v>
      </c>
      <c r="P253" s="222" t="n">
        <f aca="false">IF(O253=0,0,SUM($E$23:E253))</f>
        <v>0</v>
      </c>
      <c r="Q253" s="222" t="n">
        <f aca="false">IF(O253=0,0,SUM($F$23:F253))</f>
        <v>0</v>
      </c>
    </row>
    <row r="254" s="195" customFormat="true" ht="12.75" hidden="false" customHeight="false" outlineLevel="0" collapsed="false">
      <c r="A254" s="193"/>
      <c r="B254" s="219" t="n">
        <f aca="false">IF(OR(B253=$G$15*12,B253=0),0,B253+1)</f>
        <v>0</v>
      </c>
      <c r="C254" s="220" t="n">
        <f aca="false">IF(B254=0,0,C253-F253)</f>
        <v>0</v>
      </c>
      <c r="D254" s="220" t="n">
        <f aca="false">IF(B254=0,0,$G$17)</f>
        <v>0</v>
      </c>
      <c r="E254" s="220" t="n">
        <f aca="false">IF(B254=0,0,C254*$G$19/100)</f>
        <v>0</v>
      </c>
      <c r="F254" s="220" t="n">
        <f aca="false">IF(B254=0,0,D254-E254)</f>
        <v>0</v>
      </c>
      <c r="G254" s="193"/>
      <c r="H254" s="193"/>
      <c r="I254" s="193"/>
      <c r="J254" s="194"/>
      <c r="K254" s="193"/>
      <c r="L254" s="193"/>
      <c r="O254" s="196" t="n">
        <f aca="false">B254</f>
        <v>0</v>
      </c>
      <c r="P254" s="222" t="n">
        <f aca="false">IF(O254=0,0,SUM($E$23:E254))</f>
        <v>0</v>
      </c>
      <c r="Q254" s="222" t="n">
        <f aca="false">IF(O254=0,0,SUM($F$23:F254))</f>
        <v>0</v>
      </c>
    </row>
    <row r="255" s="195" customFormat="true" ht="12.75" hidden="false" customHeight="false" outlineLevel="0" collapsed="false">
      <c r="A255" s="193"/>
      <c r="B255" s="219" t="n">
        <f aca="false">IF(OR(B254=$G$15*12,B254=0),0,B254+1)</f>
        <v>0</v>
      </c>
      <c r="C255" s="220" t="n">
        <f aca="false">IF(B255=0,0,C254-F254)</f>
        <v>0</v>
      </c>
      <c r="D255" s="220" t="n">
        <f aca="false">IF(B255=0,0,$G$17)</f>
        <v>0</v>
      </c>
      <c r="E255" s="220" t="n">
        <f aca="false">IF(B255=0,0,C255*$G$19/100)</f>
        <v>0</v>
      </c>
      <c r="F255" s="220" t="n">
        <f aca="false">IF(B255=0,0,D255-E255)</f>
        <v>0</v>
      </c>
      <c r="G255" s="193"/>
      <c r="H255" s="193"/>
      <c r="I255" s="193"/>
      <c r="J255" s="194"/>
      <c r="K255" s="193"/>
      <c r="L255" s="193"/>
      <c r="O255" s="196" t="n">
        <f aca="false">B255</f>
        <v>0</v>
      </c>
      <c r="P255" s="222" t="n">
        <f aca="false">IF(O255=0,0,SUM($E$23:E255))</f>
        <v>0</v>
      </c>
      <c r="Q255" s="222" t="n">
        <f aca="false">IF(O255=0,0,SUM($F$23:F255))</f>
        <v>0</v>
      </c>
    </row>
    <row r="256" s="195" customFormat="true" ht="12.75" hidden="false" customHeight="false" outlineLevel="0" collapsed="false">
      <c r="A256" s="193"/>
      <c r="B256" s="219" t="n">
        <f aca="false">IF(OR(B255=$G$15*12,B255=0),0,B255+1)</f>
        <v>0</v>
      </c>
      <c r="C256" s="220" t="n">
        <f aca="false">IF(B256=0,0,C255-F255)</f>
        <v>0</v>
      </c>
      <c r="D256" s="220" t="n">
        <f aca="false">IF(B256=0,0,$G$17)</f>
        <v>0</v>
      </c>
      <c r="E256" s="220" t="n">
        <f aca="false">IF(B256=0,0,C256*$G$19/100)</f>
        <v>0</v>
      </c>
      <c r="F256" s="220" t="n">
        <f aca="false">IF(B256=0,0,D256-E256)</f>
        <v>0</v>
      </c>
      <c r="G256" s="193"/>
      <c r="H256" s="193"/>
      <c r="I256" s="193"/>
      <c r="J256" s="194"/>
      <c r="K256" s="193"/>
      <c r="L256" s="193"/>
      <c r="O256" s="196" t="n">
        <f aca="false">B256</f>
        <v>0</v>
      </c>
      <c r="P256" s="222" t="n">
        <f aca="false">IF(O256=0,0,SUM($E$23:E256))</f>
        <v>0</v>
      </c>
      <c r="Q256" s="222" t="n">
        <f aca="false">IF(O256=0,0,SUM($F$23:F256))</f>
        <v>0</v>
      </c>
    </row>
    <row r="257" s="195" customFormat="true" ht="12.75" hidden="false" customHeight="false" outlineLevel="0" collapsed="false">
      <c r="A257" s="193"/>
      <c r="B257" s="219" t="n">
        <f aca="false">IF(OR(B256=$G$15*12,B256=0),0,B256+1)</f>
        <v>0</v>
      </c>
      <c r="C257" s="220" t="n">
        <f aca="false">IF(B257=0,0,C256-F256)</f>
        <v>0</v>
      </c>
      <c r="D257" s="220" t="n">
        <f aca="false">IF(B257=0,0,$G$17)</f>
        <v>0</v>
      </c>
      <c r="E257" s="220" t="n">
        <f aca="false">IF(B257=0,0,C257*$G$19/100)</f>
        <v>0</v>
      </c>
      <c r="F257" s="220" t="n">
        <f aca="false">IF(B257=0,0,D257-E257)</f>
        <v>0</v>
      </c>
      <c r="G257" s="193"/>
      <c r="H257" s="193"/>
      <c r="I257" s="193"/>
      <c r="J257" s="194"/>
      <c r="K257" s="193"/>
      <c r="L257" s="193"/>
      <c r="O257" s="196" t="n">
        <f aca="false">B257</f>
        <v>0</v>
      </c>
      <c r="P257" s="222" t="n">
        <f aca="false">IF(O257=0,0,SUM($E$23:E257))</f>
        <v>0</v>
      </c>
      <c r="Q257" s="222" t="n">
        <f aca="false">IF(O257=0,0,SUM($F$23:F257))</f>
        <v>0</v>
      </c>
    </row>
    <row r="258" s="195" customFormat="true" ht="12.75" hidden="false" customHeight="false" outlineLevel="0" collapsed="false">
      <c r="A258" s="193"/>
      <c r="B258" s="219" t="n">
        <f aca="false">IF(OR(B257=$G$15*12,B257=0),0,B257+1)</f>
        <v>0</v>
      </c>
      <c r="C258" s="220" t="n">
        <f aca="false">IF(B258=0,0,C257-F257)</f>
        <v>0</v>
      </c>
      <c r="D258" s="220" t="n">
        <f aca="false">IF(B258=0,0,$G$17)</f>
        <v>0</v>
      </c>
      <c r="E258" s="220" t="n">
        <f aca="false">IF(B258=0,0,C258*$G$19/100)</f>
        <v>0</v>
      </c>
      <c r="F258" s="220" t="n">
        <f aca="false">IF(B258=0,0,D258-E258)</f>
        <v>0</v>
      </c>
      <c r="G258" s="193"/>
      <c r="H258" s="193"/>
      <c r="I258" s="193"/>
      <c r="J258" s="194"/>
      <c r="K258" s="193"/>
      <c r="L258" s="193"/>
      <c r="O258" s="196" t="n">
        <f aca="false">B258</f>
        <v>0</v>
      </c>
      <c r="P258" s="222" t="n">
        <f aca="false">IF(O258=0,0,SUM($E$23:E258))</f>
        <v>0</v>
      </c>
      <c r="Q258" s="222" t="n">
        <f aca="false">IF(O258=0,0,SUM($F$23:F258))</f>
        <v>0</v>
      </c>
    </row>
    <row r="259" s="195" customFormat="true" ht="12.75" hidden="false" customHeight="false" outlineLevel="0" collapsed="false">
      <c r="A259" s="193"/>
      <c r="B259" s="219" t="n">
        <f aca="false">IF(OR(B258=$G$15*12,B258=0),0,B258+1)</f>
        <v>0</v>
      </c>
      <c r="C259" s="220" t="n">
        <f aca="false">IF(B259=0,0,C258-F258)</f>
        <v>0</v>
      </c>
      <c r="D259" s="220" t="n">
        <f aca="false">IF(B259=0,0,$G$17)</f>
        <v>0</v>
      </c>
      <c r="E259" s="220" t="n">
        <f aca="false">IF(B259=0,0,C259*$G$19/100)</f>
        <v>0</v>
      </c>
      <c r="F259" s="220" t="n">
        <f aca="false">IF(B259=0,0,D259-E259)</f>
        <v>0</v>
      </c>
      <c r="G259" s="193"/>
      <c r="H259" s="193"/>
      <c r="I259" s="193"/>
      <c r="J259" s="194"/>
      <c r="K259" s="193"/>
      <c r="L259" s="193"/>
      <c r="O259" s="196" t="n">
        <f aca="false">B259</f>
        <v>0</v>
      </c>
      <c r="P259" s="222" t="n">
        <f aca="false">IF(O259=0,0,SUM($E$23:E259))</f>
        <v>0</v>
      </c>
      <c r="Q259" s="222" t="n">
        <f aca="false">IF(O259=0,0,SUM($F$23:F259))</f>
        <v>0</v>
      </c>
    </row>
    <row r="260" s="195" customFormat="true" ht="12.75" hidden="false" customHeight="false" outlineLevel="0" collapsed="false">
      <c r="A260" s="193"/>
      <c r="B260" s="219" t="n">
        <f aca="false">IF(OR(B259=$G$15*12,B259=0),0,B259+1)</f>
        <v>0</v>
      </c>
      <c r="C260" s="220" t="n">
        <f aca="false">IF(B260=0,0,C259-F259)</f>
        <v>0</v>
      </c>
      <c r="D260" s="220" t="n">
        <f aca="false">IF(B260=0,0,$G$17)</f>
        <v>0</v>
      </c>
      <c r="E260" s="220" t="n">
        <f aca="false">IF(B260=0,0,C260*$G$19/100)</f>
        <v>0</v>
      </c>
      <c r="F260" s="220" t="n">
        <f aca="false">IF(B260=0,0,D260-E260)</f>
        <v>0</v>
      </c>
      <c r="G260" s="193"/>
      <c r="H260" s="193"/>
      <c r="I260" s="193"/>
      <c r="J260" s="194"/>
      <c r="K260" s="193"/>
      <c r="L260" s="193"/>
      <c r="O260" s="196" t="n">
        <f aca="false">B260</f>
        <v>0</v>
      </c>
      <c r="P260" s="222" t="n">
        <f aca="false">IF(O260=0,0,SUM($E$23:E260))</f>
        <v>0</v>
      </c>
      <c r="Q260" s="222" t="n">
        <f aca="false">IF(O260=0,0,SUM($F$23:F260))</f>
        <v>0</v>
      </c>
    </row>
    <row r="261" s="195" customFormat="true" ht="12.75" hidden="false" customHeight="false" outlineLevel="0" collapsed="false">
      <c r="A261" s="193"/>
      <c r="B261" s="219" t="n">
        <f aca="false">IF(OR(B260=$G$15*12,B260=0),0,B260+1)</f>
        <v>0</v>
      </c>
      <c r="C261" s="220" t="n">
        <f aca="false">IF(B261=0,0,C260-F260)</f>
        <v>0</v>
      </c>
      <c r="D261" s="220" t="n">
        <f aca="false">IF(B261=0,0,$G$17)</f>
        <v>0</v>
      </c>
      <c r="E261" s="220" t="n">
        <f aca="false">IF(B261=0,0,C261*$G$19/100)</f>
        <v>0</v>
      </c>
      <c r="F261" s="220" t="n">
        <f aca="false">IF(B261=0,0,D261-E261)</f>
        <v>0</v>
      </c>
      <c r="G261" s="193"/>
      <c r="H261" s="193"/>
      <c r="I261" s="193"/>
      <c r="J261" s="194"/>
      <c r="K261" s="193"/>
      <c r="L261" s="193"/>
      <c r="O261" s="196" t="n">
        <f aca="false">B261</f>
        <v>0</v>
      </c>
      <c r="P261" s="222" t="n">
        <f aca="false">IF(O261=0,0,SUM($E$23:E261))</f>
        <v>0</v>
      </c>
      <c r="Q261" s="222" t="n">
        <f aca="false">IF(O261=0,0,SUM($F$23:F261))</f>
        <v>0</v>
      </c>
    </row>
    <row r="262" s="195" customFormat="true" ht="12.75" hidden="false" customHeight="false" outlineLevel="0" collapsed="false">
      <c r="A262" s="193"/>
      <c r="B262" s="219" t="n">
        <f aca="false">IF(OR(B261=$G$15*12,B261=0),0,B261+1)</f>
        <v>0</v>
      </c>
      <c r="C262" s="220" t="n">
        <f aca="false">IF(B262=0,0,C261-F261)</f>
        <v>0</v>
      </c>
      <c r="D262" s="220" t="n">
        <f aca="false">IF(B262=0,0,$G$17)</f>
        <v>0</v>
      </c>
      <c r="E262" s="220" t="n">
        <f aca="false">IF(B262=0,0,C262*$G$19/100)</f>
        <v>0</v>
      </c>
      <c r="F262" s="220" t="n">
        <f aca="false">IF(B262=0,0,D262-E262)</f>
        <v>0</v>
      </c>
      <c r="G262" s="193"/>
      <c r="H262" s="193"/>
      <c r="I262" s="193"/>
      <c r="J262" s="194"/>
      <c r="K262" s="193"/>
      <c r="L262" s="193"/>
      <c r="O262" s="196" t="n">
        <f aca="false">B262</f>
        <v>0</v>
      </c>
      <c r="P262" s="222" t="n">
        <f aca="false">IF(O262=0,0,SUM($E$23:E262))</f>
        <v>0</v>
      </c>
      <c r="Q262" s="222" t="n">
        <f aca="false">IF(O262=0,0,SUM($F$23:F262))</f>
        <v>0</v>
      </c>
    </row>
    <row r="263" s="195" customFormat="true" ht="12.75" hidden="false" customHeight="false" outlineLevel="0" collapsed="false">
      <c r="A263" s="193"/>
      <c r="B263" s="219" t="n">
        <f aca="false">IF(OR(B262=$G$15*12,B262=0),0,B262+1)</f>
        <v>0</v>
      </c>
      <c r="C263" s="220" t="n">
        <f aca="false">IF(B263=0,0,C262-F262)</f>
        <v>0</v>
      </c>
      <c r="D263" s="220" t="n">
        <f aca="false">IF(B263=0,0,$G$17)</f>
        <v>0</v>
      </c>
      <c r="E263" s="220" t="n">
        <f aca="false">IF(B263=0,0,C263*$G$19/100)</f>
        <v>0</v>
      </c>
      <c r="F263" s="220" t="n">
        <f aca="false">IF(B263=0,0,D263-E263)</f>
        <v>0</v>
      </c>
      <c r="G263" s="193"/>
      <c r="H263" s="193"/>
      <c r="I263" s="193"/>
      <c r="J263" s="194"/>
      <c r="K263" s="193"/>
      <c r="L263" s="193"/>
      <c r="O263" s="196" t="n">
        <f aca="false">B263</f>
        <v>0</v>
      </c>
      <c r="P263" s="222" t="n">
        <f aca="false">IF(O263=0,0,SUM($E$23:E263))</f>
        <v>0</v>
      </c>
      <c r="Q263" s="222" t="n">
        <f aca="false">IF(O263=0,0,SUM($F$23:F263))</f>
        <v>0</v>
      </c>
    </row>
    <row r="264" s="195" customFormat="true" ht="12.75" hidden="false" customHeight="false" outlineLevel="0" collapsed="false">
      <c r="A264" s="193"/>
      <c r="B264" s="219" t="n">
        <f aca="false">IF(OR(B263=$G$15*12,B263=0),0,B263+1)</f>
        <v>0</v>
      </c>
      <c r="C264" s="220" t="n">
        <f aca="false">IF(B264=0,0,C263-F263)</f>
        <v>0</v>
      </c>
      <c r="D264" s="220" t="n">
        <f aca="false">IF(B264=0,0,$G$17)</f>
        <v>0</v>
      </c>
      <c r="E264" s="220" t="n">
        <f aca="false">IF(B264=0,0,C264*$G$19/100)</f>
        <v>0</v>
      </c>
      <c r="F264" s="220" t="n">
        <f aca="false">IF(B264=0,0,D264-E264)</f>
        <v>0</v>
      </c>
      <c r="G264" s="193"/>
      <c r="H264" s="193"/>
      <c r="I264" s="193"/>
      <c r="J264" s="194"/>
      <c r="K264" s="193"/>
      <c r="L264" s="193"/>
      <c r="O264" s="196" t="n">
        <f aca="false">B264</f>
        <v>0</v>
      </c>
      <c r="P264" s="222" t="n">
        <f aca="false">IF(O264=0,0,SUM($E$23:E264))</f>
        <v>0</v>
      </c>
      <c r="Q264" s="222" t="n">
        <f aca="false">IF(O264=0,0,SUM($F$23:F264))</f>
        <v>0</v>
      </c>
    </row>
    <row r="265" s="195" customFormat="true" ht="12.75" hidden="false" customHeight="false" outlineLevel="0" collapsed="false">
      <c r="A265" s="193"/>
      <c r="B265" s="219" t="n">
        <f aca="false">IF(OR(B264=$G$15*12,B264=0),0,B264+1)</f>
        <v>0</v>
      </c>
      <c r="C265" s="220" t="n">
        <f aca="false">IF(B265=0,0,C264-F264)</f>
        <v>0</v>
      </c>
      <c r="D265" s="220" t="n">
        <f aca="false">IF(B265=0,0,$G$17)</f>
        <v>0</v>
      </c>
      <c r="E265" s="220" t="n">
        <f aca="false">IF(B265=0,0,C265*$G$19/100)</f>
        <v>0</v>
      </c>
      <c r="F265" s="220" t="n">
        <f aca="false">IF(B265=0,0,D265-E265)</f>
        <v>0</v>
      </c>
      <c r="G265" s="193"/>
      <c r="H265" s="193"/>
      <c r="I265" s="193"/>
      <c r="J265" s="194"/>
      <c r="K265" s="193"/>
      <c r="L265" s="193"/>
      <c r="O265" s="196" t="n">
        <f aca="false">B265</f>
        <v>0</v>
      </c>
      <c r="P265" s="222" t="n">
        <f aca="false">IF(O265=0,0,SUM($E$23:E265))</f>
        <v>0</v>
      </c>
      <c r="Q265" s="222" t="n">
        <f aca="false">IF(O265=0,0,SUM($F$23:F265))</f>
        <v>0</v>
      </c>
    </row>
    <row r="266" s="195" customFormat="true" ht="12.75" hidden="false" customHeight="false" outlineLevel="0" collapsed="false">
      <c r="A266" s="193"/>
      <c r="B266" s="219" t="n">
        <f aca="false">IF(OR(B265=$G$15*12,B265=0),0,B265+1)</f>
        <v>0</v>
      </c>
      <c r="C266" s="220" t="n">
        <f aca="false">IF(B266=0,0,C265-F265)</f>
        <v>0</v>
      </c>
      <c r="D266" s="220" t="n">
        <f aca="false">IF(B266=0,0,$G$17)</f>
        <v>0</v>
      </c>
      <c r="E266" s="220" t="n">
        <f aca="false">IF(B266=0,0,C266*$G$19/100)</f>
        <v>0</v>
      </c>
      <c r="F266" s="220" t="n">
        <f aca="false">IF(B266=0,0,D266-E266)</f>
        <v>0</v>
      </c>
      <c r="G266" s="193"/>
      <c r="H266" s="193"/>
      <c r="I266" s="193"/>
      <c r="J266" s="194"/>
      <c r="K266" s="193"/>
      <c r="L266" s="193"/>
      <c r="O266" s="196" t="n">
        <f aca="false">B266</f>
        <v>0</v>
      </c>
      <c r="P266" s="222" t="n">
        <f aca="false">IF(O266=0,0,SUM($E$23:E266))</f>
        <v>0</v>
      </c>
      <c r="Q266" s="222" t="n">
        <f aca="false">IF(O266=0,0,SUM($F$23:F266))</f>
        <v>0</v>
      </c>
    </row>
    <row r="267" s="195" customFormat="true" ht="12.75" hidden="false" customHeight="false" outlineLevel="0" collapsed="false">
      <c r="A267" s="193"/>
      <c r="B267" s="219" t="n">
        <f aca="false">IF(OR(B266=$G$15*12,B266=0),0,B266+1)</f>
        <v>0</v>
      </c>
      <c r="C267" s="220" t="n">
        <f aca="false">IF(B267=0,0,C266-F266)</f>
        <v>0</v>
      </c>
      <c r="D267" s="220" t="n">
        <f aca="false">IF(B267=0,0,$G$17)</f>
        <v>0</v>
      </c>
      <c r="E267" s="220" t="n">
        <f aca="false">IF(B267=0,0,C267*$G$19/100)</f>
        <v>0</v>
      </c>
      <c r="F267" s="220" t="n">
        <f aca="false">IF(B267=0,0,D267-E267)</f>
        <v>0</v>
      </c>
      <c r="G267" s="193"/>
      <c r="H267" s="193"/>
      <c r="I267" s="193"/>
      <c r="J267" s="194"/>
      <c r="K267" s="193"/>
      <c r="L267" s="193"/>
      <c r="O267" s="196" t="n">
        <f aca="false">B267</f>
        <v>0</v>
      </c>
      <c r="P267" s="222" t="n">
        <f aca="false">IF(O267=0,0,SUM($E$23:E267))</f>
        <v>0</v>
      </c>
      <c r="Q267" s="222" t="n">
        <f aca="false">IF(O267=0,0,SUM($F$23:F267))</f>
        <v>0</v>
      </c>
    </row>
    <row r="268" s="195" customFormat="true" ht="12.75" hidden="false" customHeight="false" outlineLevel="0" collapsed="false">
      <c r="A268" s="193"/>
      <c r="B268" s="219" t="n">
        <f aca="false">IF(OR(B267=$G$15*12,B267=0),0,B267+1)</f>
        <v>0</v>
      </c>
      <c r="C268" s="220" t="n">
        <f aca="false">IF(B268=0,0,C267-F267)</f>
        <v>0</v>
      </c>
      <c r="D268" s="220" t="n">
        <f aca="false">IF(B268=0,0,$G$17)</f>
        <v>0</v>
      </c>
      <c r="E268" s="220" t="n">
        <f aca="false">IF(B268=0,0,C268*$G$19/100)</f>
        <v>0</v>
      </c>
      <c r="F268" s="220" t="n">
        <f aca="false">IF(B268=0,0,D268-E268)</f>
        <v>0</v>
      </c>
      <c r="G268" s="193"/>
      <c r="H268" s="193"/>
      <c r="I268" s="193"/>
      <c r="J268" s="194"/>
      <c r="K268" s="193"/>
      <c r="L268" s="193"/>
      <c r="O268" s="196" t="n">
        <f aca="false">B268</f>
        <v>0</v>
      </c>
      <c r="P268" s="222" t="n">
        <f aca="false">IF(O268=0,0,SUM($E$23:E268))</f>
        <v>0</v>
      </c>
      <c r="Q268" s="222" t="n">
        <f aca="false">IF(O268=0,0,SUM($F$23:F268))</f>
        <v>0</v>
      </c>
    </row>
    <row r="269" s="195" customFormat="true" ht="12.75" hidden="false" customHeight="false" outlineLevel="0" collapsed="false">
      <c r="A269" s="193"/>
      <c r="B269" s="219" t="n">
        <f aca="false">IF(OR(B268=$G$15*12,B268=0),0,B268+1)</f>
        <v>0</v>
      </c>
      <c r="C269" s="220" t="n">
        <f aca="false">IF(B269=0,0,C268-F268)</f>
        <v>0</v>
      </c>
      <c r="D269" s="220" t="n">
        <f aca="false">IF(B269=0,0,$G$17)</f>
        <v>0</v>
      </c>
      <c r="E269" s="220" t="n">
        <f aca="false">IF(B269=0,0,C269*$G$19/100)</f>
        <v>0</v>
      </c>
      <c r="F269" s="220" t="n">
        <f aca="false">IF(B269=0,0,D269-E269)</f>
        <v>0</v>
      </c>
      <c r="G269" s="193"/>
      <c r="H269" s="193"/>
      <c r="I269" s="193"/>
      <c r="J269" s="194"/>
      <c r="K269" s="193"/>
      <c r="L269" s="193"/>
      <c r="O269" s="196" t="n">
        <f aca="false">B269</f>
        <v>0</v>
      </c>
      <c r="P269" s="222" t="n">
        <f aca="false">IF(O269=0,0,SUM($E$23:E269))</f>
        <v>0</v>
      </c>
      <c r="Q269" s="222" t="n">
        <f aca="false">IF(O269=0,0,SUM($F$23:F269))</f>
        <v>0</v>
      </c>
    </row>
    <row r="270" s="195" customFormat="true" ht="12.75" hidden="false" customHeight="false" outlineLevel="0" collapsed="false">
      <c r="A270" s="193"/>
      <c r="B270" s="219" t="n">
        <f aca="false">IF(OR(B269=$G$15*12,B269=0),0,B269+1)</f>
        <v>0</v>
      </c>
      <c r="C270" s="220" t="n">
        <f aca="false">IF(B270=0,0,C269-F269)</f>
        <v>0</v>
      </c>
      <c r="D270" s="220" t="n">
        <f aca="false">IF(B270=0,0,$G$17)</f>
        <v>0</v>
      </c>
      <c r="E270" s="220" t="n">
        <f aca="false">IF(B270=0,0,C270*$G$19/100)</f>
        <v>0</v>
      </c>
      <c r="F270" s="220" t="n">
        <f aca="false">IF(B270=0,0,D270-E270)</f>
        <v>0</v>
      </c>
      <c r="G270" s="193"/>
      <c r="H270" s="193"/>
      <c r="I270" s="193"/>
      <c r="J270" s="194"/>
      <c r="K270" s="193"/>
      <c r="L270" s="193"/>
      <c r="O270" s="196" t="n">
        <f aca="false">B270</f>
        <v>0</v>
      </c>
      <c r="P270" s="222" t="n">
        <f aca="false">IF(O270=0,0,SUM($E$23:E270))</f>
        <v>0</v>
      </c>
      <c r="Q270" s="222" t="n">
        <f aca="false">IF(O270=0,0,SUM($F$23:F270))</f>
        <v>0</v>
      </c>
    </row>
    <row r="271" s="195" customFormat="true" ht="12.75" hidden="false" customHeight="false" outlineLevel="0" collapsed="false">
      <c r="A271" s="193"/>
      <c r="B271" s="219" t="n">
        <f aca="false">IF(OR(B270=$G$15*12,B270=0),0,B270+1)</f>
        <v>0</v>
      </c>
      <c r="C271" s="220" t="n">
        <f aca="false">IF(B271=0,0,C270-F270)</f>
        <v>0</v>
      </c>
      <c r="D271" s="220" t="n">
        <f aca="false">IF(B271=0,0,$G$17)</f>
        <v>0</v>
      </c>
      <c r="E271" s="220" t="n">
        <f aca="false">IF(B271=0,0,C271*$G$19/100)</f>
        <v>0</v>
      </c>
      <c r="F271" s="220" t="n">
        <f aca="false">IF(B271=0,0,D271-E271)</f>
        <v>0</v>
      </c>
      <c r="G271" s="193"/>
      <c r="H271" s="193"/>
      <c r="I271" s="193"/>
      <c r="J271" s="194"/>
      <c r="K271" s="193"/>
      <c r="L271" s="193"/>
      <c r="O271" s="196" t="n">
        <f aca="false">B271</f>
        <v>0</v>
      </c>
      <c r="P271" s="222" t="n">
        <f aca="false">IF(O271=0,0,SUM($E$23:E271))</f>
        <v>0</v>
      </c>
      <c r="Q271" s="222" t="n">
        <f aca="false">IF(O271=0,0,SUM($F$23:F271))</f>
        <v>0</v>
      </c>
    </row>
    <row r="272" s="195" customFormat="true" ht="12.75" hidden="false" customHeight="false" outlineLevel="0" collapsed="false">
      <c r="A272" s="193"/>
      <c r="B272" s="219" t="n">
        <f aca="false">IF(OR(B271=$G$15*12,B271=0),0,B271+1)</f>
        <v>0</v>
      </c>
      <c r="C272" s="220" t="n">
        <f aca="false">IF(B272=0,0,C271-F271)</f>
        <v>0</v>
      </c>
      <c r="D272" s="220" t="n">
        <f aca="false">IF(B272=0,0,$G$17)</f>
        <v>0</v>
      </c>
      <c r="E272" s="220" t="n">
        <f aca="false">IF(B272=0,0,C272*$G$19/100)</f>
        <v>0</v>
      </c>
      <c r="F272" s="220" t="n">
        <f aca="false">IF(B272=0,0,D272-E272)</f>
        <v>0</v>
      </c>
      <c r="G272" s="193"/>
      <c r="H272" s="193"/>
      <c r="I272" s="193"/>
      <c r="J272" s="194"/>
      <c r="K272" s="193"/>
      <c r="L272" s="193"/>
      <c r="O272" s="196" t="n">
        <f aca="false">B272</f>
        <v>0</v>
      </c>
      <c r="P272" s="222" t="n">
        <f aca="false">IF(O272=0,0,SUM($E$23:E272))</f>
        <v>0</v>
      </c>
      <c r="Q272" s="222" t="n">
        <f aca="false">IF(O272=0,0,SUM($F$23:F272))</f>
        <v>0</v>
      </c>
    </row>
    <row r="273" s="195" customFormat="true" ht="12.75" hidden="false" customHeight="false" outlineLevel="0" collapsed="false">
      <c r="A273" s="193"/>
      <c r="B273" s="219" t="n">
        <f aca="false">IF(OR(B272=$G$15*12,B272=0),0,B272+1)</f>
        <v>0</v>
      </c>
      <c r="C273" s="220" t="n">
        <f aca="false">IF(B273=0,0,C272-F272)</f>
        <v>0</v>
      </c>
      <c r="D273" s="220" t="n">
        <f aca="false">IF(B273=0,0,$G$17)</f>
        <v>0</v>
      </c>
      <c r="E273" s="220" t="n">
        <f aca="false">IF(B273=0,0,C273*$G$19/100)</f>
        <v>0</v>
      </c>
      <c r="F273" s="220" t="n">
        <f aca="false">IF(B273=0,0,D273-E273)</f>
        <v>0</v>
      </c>
      <c r="G273" s="193"/>
      <c r="H273" s="193"/>
      <c r="I273" s="193"/>
      <c r="J273" s="194"/>
      <c r="K273" s="193"/>
      <c r="L273" s="193"/>
      <c r="O273" s="196" t="n">
        <f aca="false">B273</f>
        <v>0</v>
      </c>
      <c r="P273" s="222" t="n">
        <f aca="false">IF(O273=0,0,SUM($E$23:E273))</f>
        <v>0</v>
      </c>
      <c r="Q273" s="222" t="n">
        <f aca="false">IF(O273=0,0,SUM($F$23:F273))</f>
        <v>0</v>
      </c>
    </row>
    <row r="274" s="195" customFormat="true" ht="12.75" hidden="false" customHeight="false" outlineLevel="0" collapsed="false">
      <c r="A274" s="193"/>
      <c r="B274" s="219" t="n">
        <f aca="false">IF(OR(B273=$G$15*12,B273=0),0,B273+1)</f>
        <v>0</v>
      </c>
      <c r="C274" s="220" t="n">
        <f aca="false">IF(B274=0,0,C273-F273)</f>
        <v>0</v>
      </c>
      <c r="D274" s="220" t="n">
        <f aca="false">IF(B274=0,0,$G$17)</f>
        <v>0</v>
      </c>
      <c r="E274" s="220" t="n">
        <f aca="false">IF(B274=0,0,C274*$G$19/100)</f>
        <v>0</v>
      </c>
      <c r="F274" s="220" t="n">
        <f aca="false">IF(B274=0,0,D274-E274)</f>
        <v>0</v>
      </c>
      <c r="G274" s="193"/>
      <c r="H274" s="193"/>
      <c r="I274" s="193"/>
      <c r="J274" s="194"/>
      <c r="K274" s="193"/>
      <c r="L274" s="193"/>
      <c r="O274" s="196" t="n">
        <f aca="false">B274</f>
        <v>0</v>
      </c>
      <c r="P274" s="222" t="n">
        <f aca="false">IF(O274=0,0,SUM($E$23:E274))</f>
        <v>0</v>
      </c>
      <c r="Q274" s="222" t="n">
        <f aca="false">IF(O274=0,0,SUM($F$23:F274))</f>
        <v>0</v>
      </c>
    </row>
    <row r="275" s="195" customFormat="true" ht="12.75" hidden="false" customHeight="false" outlineLevel="0" collapsed="false">
      <c r="A275" s="193"/>
      <c r="B275" s="219" t="n">
        <f aca="false">IF(OR(B274=$G$15*12,B274=0),0,B274+1)</f>
        <v>0</v>
      </c>
      <c r="C275" s="220" t="n">
        <f aca="false">IF(B275=0,0,C274-F274)</f>
        <v>0</v>
      </c>
      <c r="D275" s="220" t="n">
        <f aca="false">IF(B275=0,0,$G$17)</f>
        <v>0</v>
      </c>
      <c r="E275" s="220" t="n">
        <f aca="false">IF(B275=0,0,C275*$G$19/100)</f>
        <v>0</v>
      </c>
      <c r="F275" s="220" t="n">
        <f aca="false">IF(B275=0,0,D275-E275)</f>
        <v>0</v>
      </c>
      <c r="G275" s="193"/>
      <c r="H275" s="193"/>
      <c r="I275" s="193"/>
      <c r="J275" s="194"/>
      <c r="K275" s="193"/>
      <c r="L275" s="193"/>
      <c r="O275" s="196" t="n">
        <f aca="false">B275</f>
        <v>0</v>
      </c>
      <c r="P275" s="222" t="n">
        <f aca="false">IF(O275=0,0,SUM($E$23:E275))</f>
        <v>0</v>
      </c>
      <c r="Q275" s="222" t="n">
        <f aca="false">IF(O275=0,0,SUM($F$23:F275))</f>
        <v>0</v>
      </c>
    </row>
    <row r="276" s="195" customFormat="true" ht="12.75" hidden="false" customHeight="false" outlineLevel="0" collapsed="false">
      <c r="A276" s="193"/>
      <c r="B276" s="219" t="n">
        <f aca="false">IF(OR(B275=$G$15*12,B275=0),0,B275+1)</f>
        <v>0</v>
      </c>
      <c r="C276" s="220" t="n">
        <f aca="false">IF(B276=0,0,C275-F275)</f>
        <v>0</v>
      </c>
      <c r="D276" s="220" t="n">
        <f aca="false">IF(B276=0,0,$G$17)</f>
        <v>0</v>
      </c>
      <c r="E276" s="220" t="n">
        <f aca="false">IF(B276=0,0,C276*$G$19/100)</f>
        <v>0</v>
      </c>
      <c r="F276" s="220" t="n">
        <f aca="false">IF(B276=0,0,D276-E276)</f>
        <v>0</v>
      </c>
      <c r="G276" s="193"/>
      <c r="H276" s="193"/>
      <c r="I276" s="193"/>
      <c r="J276" s="194"/>
      <c r="K276" s="193"/>
      <c r="L276" s="193"/>
      <c r="O276" s="196" t="n">
        <f aca="false">B276</f>
        <v>0</v>
      </c>
      <c r="P276" s="222" t="n">
        <f aca="false">IF(O276=0,0,SUM($E$23:E276))</f>
        <v>0</v>
      </c>
      <c r="Q276" s="222" t="n">
        <f aca="false">IF(O276=0,0,SUM($F$23:F276))</f>
        <v>0</v>
      </c>
    </row>
    <row r="277" s="195" customFormat="true" ht="12.75" hidden="false" customHeight="false" outlineLevel="0" collapsed="false">
      <c r="A277" s="193"/>
      <c r="B277" s="219" t="n">
        <f aca="false">IF(OR(B276=$G$15*12,B276=0),0,B276+1)</f>
        <v>0</v>
      </c>
      <c r="C277" s="220" t="n">
        <f aca="false">IF(B277=0,0,C276-F276)</f>
        <v>0</v>
      </c>
      <c r="D277" s="220" t="n">
        <f aca="false">IF(B277=0,0,$G$17)</f>
        <v>0</v>
      </c>
      <c r="E277" s="220" t="n">
        <f aca="false">IF(B277=0,0,C277*$G$19/100)</f>
        <v>0</v>
      </c>
      <c r="F277" s="220" t="n">
        <f aca="false">IF(B277=0,0,D277-E277)</f>
        <v>0</v>
      </c>
      <c r="G277" s="193"/>
      <c r="H277" s="193"/>
      <c r="I277" s="193"/>
      <c r="J277" s="194"/>
      <c r="K277" s="193"/>
      <c r="L277" s="193"/>
      <c r="O277" s="196" t="n">
        <f aca="false">B277</f>
        <v>0</v>
      </c>
      <c r="P277" s="222" t="n">
        <f aca="false">IF(O277=0,0,SUM($E$23:E277))</f>
        <v>0</v>
      </c>
      <c r="Q277" s="222" t="n">
        <f aca="false">IF(O277=0,0,SUM($F$23:F277))</f>
        <v>0</v>
      </c>
    </row>
    <row r="278" s="195" customFormat="true" ht="12.75" hidden="false" customHeight="false" outlineLevel="0" collapsed="false">
      <c r="A278" s="193"/>
      <c r="B278" s="219" t="n">
        <f aca="false">IF(OR(B277=$G$15*12,B277=0),0,B277+1)</f>
        <v>0</v>
      </c>
      <c r="C278" s="220" t="n">
        <f aca="false">IF(B278=0,0,C277-F277)</f>
        <v>0</v>
      </c>
      <c r="D278" s="220" t="n">
        <f aca="false">IF(B278=0,0,$G$17)</f>
        <v>0</v>
      </c>
      <c r="E278" s="220" t="n">
        <f aca="false">IF(B278=0,0,C278*$G$19/100)</f>
        <v>0</v>
      </c>
      <c r="F278" s="220" t="n">
        <f aca="false">IF(B278=0,0,D278-E278)</f>
        <v>0</v>
      </c>
      <c r="G278" s="193"/>
      <c r="H278" s="193"/>
      <c r="I278" s="193"/>
      <c r="J278" s="194"/>
      <c r="K278" s="193"/>
      <c r="L278" s="193"/>
      <c r="O278" s="196" t="n">
        <f aca="false">B278</f>
        <v>0</v>
      </c>
      <c r="P278" s="222" t="n">
        <f aca="false">IF(O278=0,0,SUM($E$23:E278))</f>
        <v>0</v>
      </c>
      <c r="Q278" s="222" t="n">
        <f aca="false">IF(O278=0,0,SUM($F$23:F278))</f>
        <v>0</v>
      </c>
    </row>
    <row r="279" s="195" customFormat="true" ht="12.75" hidden="false" customHeight="false" outlineLevel="0" collapsed="false">
      <c r="A279" s="193"/>
      <c r="B279" s="219" t="n">
        <f aca="false">IF(OR(B278=$G$15*12,B278=0),0,B278+1)</f>
        <v>0</v>
      </c>
      <c r="C279" s="220" t="n">
        <f aca="false">IF(B279=0,0,C278-F278)</f>
        <v>0</v>
      </c>
      <c r="D279" s="220" t="n">
        <f aca="false">IF(B279=0,0,$G$17)</f>
        <v>0</v>
      </c>
      <c r="E279" s="220" t="n">
        <f aca="false">IF(B279=0,0,C279*$G$19/100)</f>
        <v>0</v>
      </c>
      <c r="F279" s="220" t="n">
        <f aca="false">IF(B279=0,0,D279-E279)</f>
        <v>0</v>
      </c>
      <c r="G279" s="193"/>
      <c r="H279" s="193"/>
      <c r="I279" s="193"/>
      <c r="J279" s="194"/>
      <c r="K279" s="193"/>
      <c r="L279" s="193"/>
      <c r="O279" s="196" t="n">
        <f aca="false">B279</f>
        <v>0</v>
      </c>
      <c r="P279" s="222" t="n">
        <f aca="false">IF(O279=0,0,SUM($E$23:E279))</f>
        <v>0</v>
      </c>
      <c r="Q279" s="222" t="n">
        <f aca="false">IF(O279=0,0,SUM($F$23:F279))</f>
        <v>0</v>
      </c>
    </row>
    <row r="280" s="195" customFormat="true" ht="12.75" hidden="false" customHeight="false" outlineLevel="0" collapsed="false">
      <c r="A280" s="193"/>
      <c r="B280" s="219" t="n">
        <f aca="false">IF(OR(B279=$G$15*12,B279=0),0,B279+1)</f>
        <v>0</v>
      </c>
      <c r="C280" s="220" t="n">
        <f aca="false">IF(B280=0,0,C279-F279)</f>
        <v>0</v>
      </c>
      <c r="D280" s="220" t="n">
        <f aca="false">IF(B280=0,0,$G$17)</f>
        <v>0</v>
      </c>
      <c r="E280" s="220" t="n">
        <f aca="false">IF(B280=0,0,C280*$G$19/100)</f>
        <v>0</v>
      </c>
      <c r="F280" s="220" t="n">
        <f aca="false">IF(B280=0,0,D280-E280)</f>
        <v>0</v>
      </c>
      <c r="G280" s="193"/>
      <c r="H280" s="193"/>
      <c r="I280" s="193"/>
      <c r="J280" s="194"/>
      <c r="K280" s="193"/>
      <c r="L280" s="193"/>
      <c r="O280" s="196" t="n">
        <f aca="false">B280</f>
        <v>0</v>
      </c>
      <c r="P280" s="222" t="n">
        <f aca="false">IF(O280=0,0,SUM($E$23:E280))</f>
        <v>0</v>
      </c>
      <c r="Q280" s="222" t="n">
        <f aca="false">IF(O280=0,0,SUM($F$23:F280))</f>
        <v>0</v>
      </c>
    </row>
    <row r="281" s="195" customFormat="true" ht="12.75" hidden="false" customHeight="false" outlineLevel="0" collapsed="false">
      <c r="A281" s="193"/>
      <c r="B281" s="219" t="n">
        <f aca="false">IF(OR(B280=$G$15*12,B280=0),0,B280+1)</f>
        <v>0</v>
      </c>
      <c r="C281" s="220" t="n">
        <f aca="false">IF(B281=0,0,C280-F280)</f>
        <v>0</v>
      </c>
      <c r="D281" s="220" t="n">
        <f aca="false">IF(B281=0,0,$G$17)</f>
        <v>0</v>
      </c>
      <c r="E281" s="220" t="n">
        <f aca="false">IF(B281=0,0,C281*$G$19/100)</f>
        <v>0</v>
      </c>
      <c r="F281" s="220" t="n">
        <f aca="false">IF(B281=0,0,D281-E281)</f>
        <v>0</v>
      </c>
      <c r="G281" s="193"/>
      <c r="H281" s="193"/>
      <c r="I281" s="193"/>
      <c r="J281" s="194"/>
      <c r="K281" s="193"/>
      <c r="L281" s="193"/>
      <c r="O281" s="196" t="n">
        <f aca="false">B281</f>
        <v>0</v>
      </c>
      <c r="P281" s="222" t="n">
        <f aca="false">IF(O281=0,0,SUM($E$23:E281))</f>
        <v>0</v>
      </c>
      <c r="Q281" s="222" t="n">
        <f aca="false">IF(O281=0,0,SUM($F$23:F281))</f>
        <v>0</v>
      </c>
    </row>
    <row r="282" s="195" customFormat="true" ht="12.75" hidden="false" customHeight="false" outlineLevel="0" collapsed="false">
      <c r="A282" s="193"/>
      <c r="B282" s="219" t="n">
        <f aca="false">IF(OR(B281=$G$15*12,B281=0),0,B281+1)</f>
        <v>0</v>
      </c>
      <c r="C282" s="220" t="n">
        <f aca="false">IF(B282=0,0,C281-F281)</f>
        <v>0</v>
      </c>
      <c r="D282" s="220" t="n">
        <f aca="false">IF(B282=0,0,$G$17)</f>
        <v>0</v>
      </c>
      <c r="E282" s="220" t="n">
        <f aca="false">IF(B282=0,0,C282*$G$19/100)</f>
        <v>0</v>
      </c>
      <c r="F282" s="220" t="n">
        <f aca="false">IF(B282=0,0,D282-E282)</f>
        <v>0</v>
      </c>
      <c r="G282" s="193"/>
      <c r="H282" s="193"/>
      <c r="I282" s="193"/>
      <c r="J282" s="194"/>
      <c r="K282" s="193"/>
      <c r="L282" s="193"/>
      <c r="O282" s="196" t="n">
        <f aca="false">B282</f>
        <v>0</v>
      </c>
      <c r="P282" s="222" t="n">
        <f aca="false">IF(O282=0,0,SUM($E$23:E282))</f>
        <v>0</v>
      </c>
      <c r="Q282" s="222" t="n">
        <f aca="false">IF(O282=0,0,SUM($F$23:F282))</f>
        <v>0</v>
      </c>
    </row>
    <row r="283" s="195" customFormat="true" ht="12.75" hidden="false" customHeight="false" outlineLevel="0" collapsed="false">
      <c r="A283" s="193"/>
      <c r="B283" s="219" t="n">
        <f aca="false">IF(OR(B282=$G$15*12,B282=0),0,B282+1)</f>
        <v>0</v>
      </c>
      <c r="C283" s="220" t="n">
        <f aca="false">IF(B283=0,0,C282-F282)</f>
        <v>0</v>
      </c>
      <c r="D283" s="220" t="n">
        <f aca="false">IF(B283=0,0,$G$17)</f>
        <v>0</v>
      </c>
      <c r="E283" s="220" t="n">
        <f aca="false">IF(B283=0,0,C283*$G$19/100)</f>
        <v>0</v>
      </c>
      <c r="F283" s="220" t="n">
        <f aca="false">IF(B283=0,0,D283-E283)</f>
        <v>0</v>
      </c>
      <c r="G283" s="193"/>
      <c r="H283" s="193"/>
      <c r="I283" s="193"/>
      <c r="J283" s="194"/>
      <c r="K283" s="193"/>
      <c r="L283" s="193"/>
      <c r="O283" s="196" t="n">
        <f aca="false">B283</f>
        <v>0</v>
      </c>
      <c r="P283" s="222" t="n">
        <f aca="false">IF(O283=0,0,SUM($E$23:E283))</f>
        <v>0</v>
      </c>
      <c r="Q283" s="222" t="n">
        <f aca="false">IF(O283=0,0,SUM($F$23:F283))</f>
        <v>0</v>
      </c>
    </row>
    <row r="284" s="195" customFormat="true" ht="12.75" hidden="false" customHeight="false" outlineLevel="0" collapsed="false">
      <c r="A284" s="193"/>
      <c r="B284" s="219" t="n">
        <f aca="false">IF(OR(B283=$G$15*12,B283=0),0,B283+1)</f>
        <v>0</v>
      </c>
      <c r="C284" s="220" t="n">
        <f aca="false">IF(B284=0,0,C283-F283)</f>
        <v>0</v>
      </c>
      <c r="D284" s="220" t="n">
        <f aca="false">IF(B284=0,0,$G$17)</f>
        <v>0</v>
      </c>
      <c r="E284" s="220" t="n">
        <f aca="false">IF(B284=0,0,C284*$G$19/100)</f>
        <v>0</v>
      </c>
      <c r="F284" s="220" t="n">
        <f aca="false">IF(B284=0,0,D284-E284)</f>
        <v>0</v>
      </c>
      <c r="G284" s="193"/>
      <c r="H284" s="193"/>
      <c r="I284" s="193"/>
      <c r="J284" s="194"/>
      <c r="K284" s="193"/>
      <c r="L284" s="193"/>
      <c r="O284" s="196" t="n">
        <f aca="false">B284</f>
        <v>0</v>
      </c>
      <c r="P284" s="222" t="n">
        <f aca="false">IF(O284=0,0,SUM($E$23:E284))</f>
        <v>0</v>
      </c>
      <c r="Q284" s="222" t="n">
        <f aca="false">IF(O284=0,0,SUM($F$23:F284))</f>
        <v>0</v>
      </c>
    </row>
    <row r="285" s="195" customFormat="true" ht="12.75" hidden="false" customHeight="false" outlineLevel="0" collapsed="false">
      <c r="A285" s="193"/>
      <c r="B285" s="219" t="n">
        <f aca="false">IF(OR(B284=$G$15*12,B284=0),0,B284+1)</f>
        <v>0</v>
      </c>
      <c r="C285" s="220" t="n">
        <f aca="false">IF(B285=0,0,C284-F284)</f>
        <v>0</v>
      </c>
      <c r="D285" s="220" t="n">
        <f aca="false">IF(B285=0,0,$G$17)</f>
        <v>0</v>
      </c>
      <c r="E285" s="220" t="n">
        <f aca="false">IF(B285=0,0,C285*$G$19/100)</f>
        <v>0</v>
      </c>
      <c r="F285" s="220" t="n">
        <f aca="false">IF(B285=0,0,D285-E285)</f>
        <v>0</v>
      </c>
      <c r="G285" s="193"/>
      <c r="H285" s="193"/>
      <c r="I285" s="193"/>
      <c r="J285" s="194"/>
      <c r="K285" s="193"/>
      <c r="L285" s="193"/>
      <c r="O285" s="196" t="n">
        <f aca="false">B285</f>
        <v>0</v>
      </c>
      <c r="P285" s="222" t="n">
        <f aca="false">IF(O285=0,0,SUM($E$23:E285))</f>
        <v>0</v>
      </c>
      <c r="Q285" s="222" t="n">
        <f aca="false">IF(O285=0,0,SUM($F$23:F285))</f>
        <v>0</v>
      </c>
    </row>
    <row r="286" s="195" customFormat="true" ht="12.75" hidden="false" customHeight="false" outlineLevel="0" collapsed="false">
      <c r="A286" s="193"/>
      <c r="B286" s="219" t="n">
        <f aca="false">IF(OR(B285=$G$15*12,B285=0),0,B285+1)</f>
        <v>0</v>
      </c>
      <c r="C286" s="220" t="n">
        <f aca="false">IF(B286=0,0,C285-F285)</f>
        <v>0</v>
      </c>
      <c r="D286" s="220" t="n">
        <f aca="false">IF(B286=0,0,$G$17)</f>
        <v>0</v>
      </c>
      <c r="E286" s="220" t="n">
        <f aca="false">IF(B286=0,0,C286*$G$19/100)</f>
        <v>0</v>
      </c>
      <c r="F286" s="220" t="n">
        <f aca="false">IF(B286=0,0,D286-E286)</f>
        <v>0</v>
      </c>
      <c r="G286" s="193"/>
      <c r="H286" s="193"/>
      <c r="I286" s="193"/>
      <c r="J286" s="194"/>
      <c r="K286" s="193"/>
      <c r="L286" s="193"/>
      <c r="O286" s="196" t="n">
        <f aca="false">B286</f>
        <v>0</v>
      </c>
      <c r="P286" s="222" t="n">
        <f aca="false">IF(O286=0,0,SUM($E$23:E286))</f>
        <v>0</v>
      </c>
      <c r="Q286" s="222" t="n">
        <f aca="false">IF(O286=0,0,SUM($F$23:F286))</f>
        <v>0</v>
      </c>
    </row>
    <row r="287" s="195" customFormat="true" ht="12.75" hidden="false" customHeight="false" outlineLevel="0" collapsed="false">
      <c r="A287" s="193"/>
      <c r="B287" s="219" t="n">
        <f aca="false">IF(OR(B286=$G$15*12,B286=0),0,B286+1)</f>
        <v>0</v>
      </c>
      <c r="C287" s="220" t="n">
        <f aca="false">IF(B287=0,0,C286-F286)</f>
        <v>0</v>
      </c>
      <c r="D287" s="220" t="n">
        <f aca="false">IF(B287=0,0,$G$17)</f>
        <v>0</v>
      </c>
      <c r="E287" s="220" t="n">
        <f aca="false">IF(B287=0,0,C287*$G$19/100)</f>
        <v>0</v>
      </c>
      <c r="F287" s="220" t="n">
        <f aca="false">IF(B287=0,0,D287-E287)</f>
        <v>0</v>
      </c>
      <c r="G287" s="193"/>
      <c r="H287" s="193"/>
      <c r="I287" s="193"/>
      <c r="J287" s="194"/>
      <c r="K287" s="193"/>
      <c r="L287" s="193"/>
      <c r="O287" s="196" t="n">
        <f aca="false">B287</f>
        <v>0</v>
      </c>
      <c r="P287" s="222" t="n">
        <f aca="false">IF(O287=0,0,SUM($E$23:E287))</f>
        <v>0</v>
      </c>
      <c r="Q287" s="222" t="n">
        <f aca="false">IF(O287=0,0,SUM($F$23:F287))</f>
        <v>0</v>
      </c>
    </row>
    <row r="288" s="195" customFormat="true" ht="12.75" hidden="false" customHeight="false" outlineLevel="0" collapsed="false">
      <c r="A288" s="193"/>
      <c r="B288" s="219" t="n">
        <f aca="false">IF(OR(B287=$G$15*12,B287=0),0,B287+1)</f>
        <v>0</v>
      </c>
      <c r="C288" s="220" t="n">
        <f aca="false">IF(B288=0,0,C287-F287)</f>
        <v>0</v>
      </c>
      <c r="D288" s="220" t="n">
        <f aca="false">IF(B288=0,0,$G$17)</f>
        <v>0</v>
      </c>
      <c r="E288" s="220" t="n">
        <f aca="false">IF(B288=0,0,C288*$G$19/100)</f>
        <v>0</v>
      </c>
      <c r="F288" s="220" t="n">
        <f aca="false">IF(B288=0,0,D288-E288)</f>
        <v>0</v>
      </c>
      <c r="G288" s="193"/>
      <c r="H288" s="193"/>
      <c r="I288" s="193"/>
      <c r="J288" s="194"/>
      <c r="K288" s="193"/>
      <c r="L288" s="193"/>
      <c r="O288" s="196" t="n">
        <f aca="false">B288</f>
        <v>0</v>
      </c>
      <c r="P288" s="222" t="n">
        <f aca="false">IF(O288=0,0,SUM($E$23:E288))</f>
        <v>0</v>
      </c>
      <c r="Q288" s="222" t="n">
        <f aca="false">IF(O288=0,0,SUM($F$23:F288))</f>
        <v>0</v>
      </c>
    </row>
    <row r="289" s="195" customFormat="true" ht="12.75" hidden="false" customHeight="false" outlineLevel="0" collapsed="false">
      <c r="A289" s="193"/>
      <c r="B289" s="219" t="n">
        <f aca="false">IF(OR(B288=$G$15*12,B288=0),0,B288+1)</f>
        <v>0</v>
      </c>
      <c r="C289" s="220" t="n">
        <f aca="false">IF(B289=0,0,C288-F288)</f>
        <v>0</v>
      </c>
      <c r="D289" s="220" t="n">
        <f aca="false">IF(B289=0,0,$G$17)</f>
        <v>0</v>
      </c>
      <c r="E289" s="220" t="n">
        <f aca="false">IF(B289=0,0,C289*$G$19/100)</f>
        <v>0</v>
      </c>
      <c r="F289" s="220" t="n">
        <f aca="false">IF(B289=0,0,D289-E289)</f>
        <v>0</v>
      </c>
      <c r="G289" s="193"/>
      <c r="H289" s="193"/>
      <c r="I289" s="193"/>
      <c r="J289" s="194"/>
      <c r="K289" s="193"/>
      <c r="L289" s="193"/>
      <c r="O289" s="196" t="n">
        <f aca="false">B289</f>
        <v>0</v>
      </c>
      <c r="P289" s="222" t="n">
        <f aca="false">IF(O289=0,0,SUM($E$23:E289))</f>
        <v>0</v>
      </c>
      <c r="Q289" s="222" t="n">
        <f aca="false">IF(O289=0,0,SUM($F$23:F289))</f>
        <v>0</v>
      </c>
    </row>
    <row r="290" s="195" customFormat="true" ht="12.75" hidden="false" customHeight="false" outlineLevel="0" collapsed="false">
      <c r="A290" s="193"/>
      <c r="B290" s="219" t="n">
        <f aca="false">IF(OR(B289=$G$15*12,B289=0),0,B289+1)</f>
        <v>0</v>
      </c>
      <c r="C290" s="220" t="n">
        <f aca="false">IF(B290=0,0,C289-F289)</f>
        <v>0</v>
      </c>
      <c r="D290" s="220" t="n">
        <f aca="false">IF(B290=0,0,$G$17)</f>
        <v>0</v>
      </c>
      <c r="E290" s="220" t="n">
        <f aca="false">IF(B290=0,0,C290*$G$19/100)</f>
        <v>0</v>
      </c>
      <c r="F290" s="220" t="n">
        <f aca="false">IF(B290=0,0,D290-E290)</f>
        <v>0</v>
      </c>
      <c r="G290" s="193"/>
      <c r="H290" s="193"/>
      <c r="I290" s="193"/>
      <c r="J290" s="194"/>
      <c r="K290" s="193"/>
      <c r="L290" s="193"/>
      <c r="O290" s="196" t="n">
        <f aca="false">B290</f>
        <v>0</v>
      </c>
      <c r="P290" s="222" t="n">
        <f aca="false">IF(O290=0,0,SUM($E$23:E290))</f>
        <v>0</v>
      </c>
      <c r="Q290" s="222" t="n">
        <f aca="false">IF(O290=0,0,SUM($F$23:F290))</f>
        <v>0</v>
      </c>
    </row>
    <row r="291" s="195" customFormat="true" ht="12.75" hidden="false" customHeight="false" outlineLevel="0" collapsed="false">
      <c r="A291" s="193"/>
      <c r="B291" s="219" t="n">
        <f aca="false">IF(OR(B290=$G$15*12,B290=0),0,B290+1)</f>
        <v>0</v>
      </c>
      <c r="C291" s="220" t="n">
        <f aca="false">IF(B291=0,0,C290-F290)</f>
        <v>0</v>
      </c>
      <c r="D291" s="220" t="n">
        <f aca="false">IF(B291=0,0,$G$17)</f>
        <v>0</v>
      </c>
      <c r="E291" s="220" t="n">
        <f aca="false">IF(B291=0,0,C291*$G$19/100)</f>
        <v>0</v>
      </c>
      <c r="F291" s="220" t="n">
        <f aca="false">IF(B291=0,0,D291-E291)</f>
        <v>0</v>
      </c>
      <c r="G291" s="193"/>
      <c r="H291" s="193"/>
      <c r="I291" s="193"/>
      <c r="J291" s="194"/>
      <c r="K291" s="193"/>
      <c r="L291" s="193"/>
      <c r="O291" s="196" t="n">
        <f aca="false">B291</f>
        <v>0</v>
      </c>
      <c r="P291" s="222" t="n">
        <f aca="false">IF(O291=0,0,SUM($E$23:E291))</f>
        <v>0</v>
      </c>
      <c r="Q291" s="222" t="n">
        <f aca="false">IF(O291=0,0,SUM($F$23:F291))</f>
        <v>0</v>
      </c>
    </row>
    <row r="292" s="195" customFormat="true" ht="12.75" hidden="false" customHeight="false" outlineLevel="0" collapsed="false">
      <c r="A292" s="193"/>
      <c r="B292" s="219" t="n">
        <f aca="false">IF(OR(B291=$G$15*12,B291=0),0,B291+1)</f>
        <v>0</v>
      </c>
      <c r="C292" s="220" t="n">
        <f aca="false">IF(B292=0,0,C291-F291)</f>
        <v>0</v>
      </c>
      <c r="D292" s="220" t="n">
        <f aca="false">IF(B292=0,0,$G$17)</f>
        <v>0</v>
      </c>
      <c r="E292" s="220" t="n">
        <f aca="false">IF(B292=0,0,C292*$G$19/100)</f>
        <v>0</v>
      </c>
      <c r="F292" s="220" t="n">
        <f aca="false">IF(B292=0,0,D292-E292)</f>
        <v>0</v>
      </c>
      <c r="G292" s="193"/>
      <c r="H292" s="193"/>
      <c r="I292" s="193"/>
      <c r="J292" s="194"/>
      <c r="K292" s="193"/>
      <c r="L292" s="193"/>
      <c r="O292" s="196" t="n">
        <f aca="false">B292</f>
        <v>0</v>
      </c>
      <c r="P292" s="222" t="n">
        <f aca="false">IF(O292=0,0,SUM($E$23:E292))</f>
        <v>0</v>
      </c>
      <c r="Q292" s="222" t="n">
        <f aca="false">IF(O292=0,0,SUM($F$23:F292))</f>
        <v>0</v>
      </c>
    </row>
    <row r="293" s="195" customFormat="true" ht="12.75" hidden="false" customHeight="false" outlineLevel="0" collapsed="false">
      <c r="A293" s="193"/>
      <c r="B293" s="219" t="n">
        <f aca="false">IF(OR(B292=$G$15*12,B292=0),0,B292+1)</f>
        <v>0</v>
      </c>
      <c r="C293" s="220" t="n">
        <f aca="false">IF(B293=0,0,C292-F292)</f>
        <v>0</v>
      </c>
      <c r="D293" s="220" t="n">
        <f aca="false">IF(B293=0,0,$G$17)</f>
        <v>0</v>
      </c>
      <c r="E293" s="220" t="n">
        <f aca="false">IF(B293=0,0,C293*$G$19/100)</f>
        <v>0</v>
      </c>
      <c r="F293" s="220" t="n">
        <f aca="false">IF(B293=0,0,D293-E293)</f>
        <v>0</v>
      </c>
      <c r="G293" s="193"/>
      <c r="H293" s="193"/>
      <c r="I293" s="193"/>
      <c r="J293" s="194"/>
      <c r="K293" s="193"/>
      <c r="L293" s="193"/>
      <c r="O293" s="196" t="n">
        <f aca="false">B293</f>
        <v>0</v>
      </c>
      <c r="P293" s="222" t="n">
        <f aca="false">IF(O293=0,0,SUM($E$23:E293))</f>
        <v>0</v>
      </c>
      <c r="Q293" s="222" t="n">
        <f aca="false">IF(O293=0,0,SUM($F$23:F293))</f>
        <v>0</v>
      </c>
    </row>
    <row r="294" s="195" customFormat="true" ht="12.75" hidden="false" customHeight="false" outlineLevel="0" collapsed="false">
      <c r="A294" s="193"/>
      <c r="B294" s="219" t="n">
        <f aca="false">IF(OR(B293=$G$15*12,B293=0),0,B293+1)</f>
        <v>0</v>
      </c>
      <c r="C294" s="220" t="n">
        <f aca="false">IF(B294=0,0,C293-F293)</f>
        <v>0</v>
      </c>
      <c r="D294" s="220" t="n">
        <f aca="false">IF(B294=0,0,$G$17)</f>
        <v>0</v>
      </c>
      <c r="E294" s="220" t="n">
        <f aca="false">IF(B294=0,0,C294*$G$19/100)</f>
        <v>0</v>
      </c>
      <c r="F294" s="220" t="n">
        <f aca="false">IF(B294=0,0,D294-E294)</f>
        <v>0</v>
      </c>
      <c r="G294" s="193"/>
      <c r="H294" s="193"/>
      <c r="I294" s="193"/>
      <c r="J294" s="194"/>
      <c r="K294" s="193"/>
      <c r="L294" s="193"/>
      <c r="O294" s="196" t="n">
        <f aca="false">B294</f>
        <v>0</v>
      </c>
      <c r="P294" s="222" t="n">
        <f aca="false">IF(O294=0,0,SUM($E$23:E294))</f>
        <v>0</v>
      </c>
      <c r="Q294" s="222" t="n">
        <f aca="false">IF(O294=0,0,SUM($F$23:F294))</f>
        <v>0</v>
      </c>
    </row>
    <row r="295" s="195" customFormat="true" ht="12.75" hidden="false" customHeight="false" outlineLevel="0" collapsed="false">
      <c r="A295" s="193"/>
      <c r="B295" s="219" t="n">
        <f aca="false">IF(OR(B294=$G$15*12,B294=0),0,B294+1)</f>
        <v>0</v>
      </c>
      <c r="C295" s="220" t="n">
        <f aca="false">IF(B295=0,0,C294-F294)</f>
        <v>0</v>
      </c>
      <c r="D295" s="220" t="n">
        <f aca="false">IF(B295=0,0,$G$17)</f>
        <v>0</v>
      </c>
      <c r="E295" s="220" t="n">
        <f aca="false">IF(B295=0,0,C295*$G$19/100)</f>
        <v>0</v>
      </c>
      <c r="F295" s="220" t="n">
        <f aca="false">IF(B295=0,0,D295-E295)</f>
        <v>0</v>
      </c>
      <c r="G295" s="193"/>
      <c r="H295" s="193"/>
      <c r="I295" s="193"/>
      <c r="J295" s="194"/>
      <c r="K295" s="193"/>
      <c r="L295" s="193"/>
      <c r="O295" s="196" t="n">
        <f aca="false">B295</f>
        <v>0</v>
      </c>
      <c r="P295" s="222" t="n">
        <f aca="false">IF(O295=0,0,SUM($E$23:E295))</f>
        <v>0</v>
      </c>
      <c r="Q295" s="222" t="n">
        <f aca="false">IF(O295=0,0,SUM($F$23:F295))</f>
        <v>0</v>
      </c>
    </row>
    <row r="296" s="195" customFormat="true" ht="12.75" hidden="false" customHeight="false" outlineLevel="0" collapsed="false">
      <c r="A296" s="193"/>
      <c r="B296" s="219" t="n">
        <f aca="false">IF(OR(B295=$G$15*12,B295=0),0,B295+1)</f>
        <v>0</v>
      </c>
      <c r="C296" s="220" t="n">
        <f aca="false">IF(B296=0,0,C295-F295)</f>
        <v>0</v>
      </c>
      <c r="D296" s="220" t="n">
        <f aca="false">IF(B296=0,0,$G$17)</f>
        <v>0</v>
      </c>
      <c r="E296" s="220" t="n">
        <f aca="false">IF(B296=0,0,C296*$G$19/100)</f>
        <v>0</v>
      </c>
      <c r="F296" s="220" t="n">
        <f aca="false">IF(B296=0,0,D296-E296)</f>
        <v>0</v>
      </c>
      <c r="G296" s="193"/>
      <c r="H296" s="193"/>
      <c r="I296" s="193"/>
      <c r="J296" s="194"/>
      <c r="K296" s="193"/>
      <c r="L296" s="193"/>
      <c r="O296" s="196" t="n">
        <f aca="false">B296</f>
        <v>0</v>
      </c>
      <c r="P296" s="222" t="n">
        <f aca="false">IF(O296=0,0,SUM($E$23:E296))</f>
        <v>0</v>
      </c>
      <c r="Q296" s="222" t="n">
        <f aca="false">IF(O296=0,0,SUM($F$23:F296))</f>
        <v>0</v>
      </c>
    </row>
    <row r="297" s="195" customFormat="true" ht="12.75" hidden="false" customHeight="false" outlineLevel="0" collapsed="false">
      <c r="A297" s="193"/>
      <c r="B297" s="219" t="n">
        <f aca="false">IF(OR(B296=$G$15*12,B296=0),0,B296+1)</f>
        <v>0</v>
      </c>
      <c r="C297" s="220" t="n">
        <f aca="false">IF(B297=0,0,C296-F296)</f>
        <v>0</v>
      </c>
      <c r="D297" s="220" t="n">
        <f aca="false">IF(B297=0,0,$G$17)</f>
        <v>0</v>
      </c>
      <c r="E297" s="220" t="n">
        <f aca="false">IF(B297=0,0,C297*$G$19/100)</f>
        <v>0</v>
      </c>
      <c r="F297" s="220" t="n">
        <f aca="false">IF(B297=0,0,D297-E297)</f>
        <v>0</v>
      </c>
      <c r="G297" s="193"/>
      <c r="H297" s="193"/>
      <c r="I297" s="193"/>
      <c r="J297" s="194"/>
      <c r="K297" s="193"/>
      <c r="L297" s="193"/>
      <c r="O297" s="196" t="n">
        <f aca="false">B297</f>
        <v>0</v>
      </c>
      <c r="P297" s="222" t="n">
        <f aca="false">IF(O297=0,0,SUM($E$23:E297))</f>
        <v>0</v>
      </c>
      <c r="Q297" s="222" t="n">
        <f aca="false">IF(O297=0,0,SUM($F$23:F297))</f>
        <v>0</v>
      </c>
    </row>
    <row r="298" s="195" customFormat="true" ht="12.75" hidden="false" customHeight="false" outlineLevel="0" collapsed="false">
      <c r="A298" s="193"/>
      <c r="B298" s="219" t="n">
        <f aca="false">IF(OR(B297=$G$15*12,B297=0),0,B297+1)</f>
        <v>0</v>
      </c>
      <c r="C298" s="220" t="n">
        <f aca="false">IF(B298=0,0,C297-F297)</f>
        <v>0</v>
      </c>
      <c r="D298" s="220" t="n">
        <f aca="false">IF(B298=0,0,$G$17)</f>
        <v>0</v>
      </c>
      <c r="E298" s="220" t="n">
        <f aca="false">IF(B298=0,0,C298*$G$19/100)</f>
        <v>0</v>
      </c>
      <c r="F298" s="220" t="n">
        <f aca="false">IF(B298=0,0,D298-E298)</f>
        <v>0</v>
      </c>
      <c r="G298" s="193"/>
      <c r="H298" s="193"/>
      <c r="I298" s="193"/>
      <c r="J298" s="194"/>
      <c r="K298" s="193"/>
      <c r="L298" s="193"/>
      <c r="O298" s="196" t="n">
        <f aca="false">B298</f>
        <v>0</v>
      </c>
      <c r="P298" s="222" t="n">
        <f aca="false">IF(O298=0,0,SUM($E$23:E298))</f>
        <v>0</v>
      </c>
      <c r="Q298" s="222" t="n">
        <f aca="false">IF(O298=0,0,SUM($F$23:F298))</f>
        <v>0</v>
      </c>
    </row>
    <row r="299" s="195" customFormat="true" ht="12.75" hidden="false" customHeight="false" outlineLevel="0" collapsed="false">
      <c r="A299" s="193"/>
      <c r="B299" s="219" t="n">
        <f aca="false">IF(OR(B298=$G$15*12,B298=0),0,B298+1)</f>
        <v>0</v>
      </c>
      <c r="C299" s="220" t="n">
        <f aca="false">IF(B299=0,0,C298-F298)</f>
        <v>0</v>
      </c>
      <c r="D299" s="220" t="n">
        <f aca="false">IF(B299=0,0,$G$17)</f>
        <v>0</v>
      </c>
      <c r="E299" s="220" t="n">
        <f aca="false">IF(B299=0,0,C299*$G$19/100)</f>
        <v>0</v>
      </c>
      <c r="F299" s="220" t="n">
        <f aca="false">IF(B299=0,0,D299-E299)</f>
        <v>0</v>
      </c>
      <c r="G299" s="193"/>
      <c r="H299" s="193"/>
      <c r="I299" s="193"/>
      <c r="J299" s="194"/>
      <c r="K299" s="193"/>
      <c r="L299" s="193"/>
      <c r="O299" s="196" t="n">
        <f aca="false">B299</f>
        <v>0</v>
      </c>
      <c r="P299" s="222" t="n">
        <f aca="false">IF(O299=0,0,SUM($E$23:E299))</f>
        <v>0</v>
      </c>
      <c r="Q299" s="222" t="n">
        <f aca="false">IF(O299=0,0,SUM($F$23:F299))</f>
        <v>0</v>
      </c>
    </row>
    <row r="300" s="195" customFormat="true" ht="12.75" hidden="false" customHeight="false" outlineLevel="0" collapsed="false">
      <c r="A300" s="193"/>
      <c r="B300" s="219" t="n">
        <f aca="false">IF(OR(B299=$G$15*12,B299=0),0,B299+1)</f>
        <v>0</v>
      </c>
      <c r="C300" s="220" t="n">
        <f aca="false">IF(B300=0,0,C299-F299)</f>
        <v>0</v>
      </c>
      <c r="D300" s="220" t="n">
        <f aca="false">IF(B300=0,0,$G$17)</f>
        <v>0</v>
      </c>
      <c r="E300" s="220" t="n">
        <f aca="false">IF(B300=0,0,C300*$G$19/100)</f>
        <v>0</v>
      </c>
      <c r="F300" s="220" t="n">
        <f aca="false">IF(B300=0,0,D300-E300)</f>
        <v>0</v>
      </c>
      <c r="G300" s="193"/>
      <c r="H300" s="193"/>
      <c r="I300" s="193"/>
      <c r="J300" s="194"/>
      <c r="K300" s="193"/>
      <c r="L300" s="193"/>
      <c r="O300" s="196" t="n">
        <f aca="false">B300</f>
        <v>0</v>
      </c>
      <c r="P300" s="222" t="n">
        <f aca="false">IF(O300=0,0,SUM($E$23:E300))</f>
        <v>0</v>
      </c>
      <c r="Q300" s="222" t="n">
        <f aca="false">IF(O300=0,0,SUM($F$23:F300))</f>
        <v>0</v>
      </c>
    </row>
    <row r="301" s="195" customFormat="true" ht="12.75" hidden="false" customHeight="false" outlineLevel="0" collapsed="false">
      <c r="A301" s="193"/>
      <c r="B301" s="219" t="n">
        <f aca="false">IF(OR(B300=$G$15*12,B300=0),0,B300+1)</f>
        <v>0</v>
      </c>
      <c r="C301" s="220" t="n">
        <f aca="false">IF(B301=0,0,C300-F300)</f>
        <v>0</v>
      </c>
      <c r="D301" s="220" t="n">
        <f aca="false">IF(B301=0,0,$G$17)</f>
        <v>0</v>
      </c>
      <c r="E301" s="220" t="n">
        <f aca="false">IF(B301=0,0,C301*$G$19/100)</f>
        <v>0</v>
      </c>
      <c r="F301" s="220" t="n">
        <f aca="false">IF(B301=0,0,D301-E301)</f>
        <v>0</v>
      </c>
      <c r="G301" s="193"/>
      <c r="H301" s="193"/>
      <c r="I301" s="193"/>
      <c r="J301" s="194"/>
      <c r="K301" s="193"/>
      <c r="L301" s="193"/>
      <c r="O301" s="196" t="n">
        <f aca="false">B301</f>
        <v>0</v>
      </c>
      <c r="P301" s="222" t="n">
        <f aca="false">IF(O301=0,0,SUM($E$23:E301))</f>
        <v>0</v>
      </c>
      <c r="Q301" s="222" t="n">
        <f aca="false">IF(O301=0,0,SUM($F$23:F301))</f>
        <v>0</v>
      </c>
    </row>
    <row r="302" s="195" customFormat="true" ht="12.75" hidden="false" customHeight="false" outlineLevel="0" collapsed="false">
      <c r="A302" s="193"/>
      <c r="B302" s="219" t="n">
        <f aca="false">IF(OR(B301=$G$15*12,B301=0),0,B301+1)</f>
        <v>0</v>
      </c>
      <c r="C302" s="220" t="n">
        <f aca="false">IF(B302=0,0,C301-F301)</f>
        <v>0</v>
      </c>
      <c r="D302" s="220" t="n">
        <f aca="false">IF(B302=0,0,$G$17)</f>
        <v>0</v>
      </c>
      <c r="E302" s="220" t="n">
        <f aca="false">IF(B302=0,0,C302*$G$19/100)</f>
        <v>0</v>
      </c>
      <c r="F302" s="220" t="n">
        <f aca="false">IF(B302=0,0,D302-E302)</f>
        <v>0</v>
      </c>
      <c r="G302" s="193"/>
      <c r="H302" s="193"/>
      <c r="I302" s="193"/>
      <c r="J302" s="194"/>
      <c r="K302" s="193"/>
      <c r="L302" s="193"/>
      <c r="O302" s="196" t="n">
        <f aca="false">B302</f>
        <v>0</v>
      </c>
      <c r="P302" s="222" t="n">
        <f aca="false">IF(O302=0,0,SUM($E$23:E302))</f>
        <v>0</v>
      </c>
      <c r="Q302" s="222" t="n">
        <f aca="false">IF(O302=0,0,SUM($F$23:F302))</f>
        <v>0</v>
      </c>
    </row>
    <row r="303" s="195" customFormat="true" ht="12.75" hidden="false" customHeight="false" outlineLevel="0" collapsed="false">
      <c r="A303" s="193"/>
      <c r="B303" s="219" t="n">
        <f aca="false">IF(OR(B302=$G$15*12,B302=0),0,B302+1)</f>
        <v>0</v>
      </c>
      <c r="C303" s="220" t="n">
        <f aca="false">IF(B303=0,0,C302-F302)</f>
        <v>0</v>
      </c>
      <c r="D303" s="220" t="n">
        <f aca="false">IF(B303=0,0,$G$17)</f>
        <v>0</v>
      </c>
      <c r="E303" s="220" t="n">
        <f aca="false">IF(B303=0,0,C303*$G$19/100)</f>
        <v>0</v>
      </c>
      <c r="F303" s="220" t="n">
        <f aca="false">IF(B303=0,0,D303-E303)</f>
        <v>0</v>
      </c>
      <c r="G303" s="193"/>
      <c r="H303" s="193"/>
      <c r="I303" s="193"/>
      <c r="J303" s="194"/>
      <c r="K303" s="193"/>
      <c r="L303" s="193"/>
      <c r="O303" s="196" t="n">
        <f aca="false">B303</f>
        <v>0</v>
      </c>
      <c r="P303" s="222" t="n">
        <f aca="false">IF(O303=0,0,SUM($E$23:E303))</f>
        <v>0</v>
      </c>
      <c r="Q303" s="222" t="n">
        <f aca="false">IF(O303=0,0,SUM($F$23:F303))</f>
        <v>0</v>
      </c>
    </row>
    <row r="304" s="195" customFormat="true" ht="12.75" hidden="false" customHeight="false" outlineLevel="0" collapsed="false">
      <c r="A304" s="193"/>
      <c r="B304" s="219" t="n">
        <f aca="false">IF(OR(B303=$G$15*12,B303=0),0,B303+1)</f>
        <v>0</v>
      </c>
      <c r="C304" s="220" t="n">
        <f aca="false">IF(B304=0,0,C303-F303)</f>
        <v>0</v>
      </c>
      <c r="D304" s="220" t="n">
        <f aca="false">IF(B304=0,0,$G$17)</f>
        <v>0</v>
      </c>
      <c r="E304" s="220" t="n">
        <f aca="false">IF(B304=0,0,C304*$G$19/100)</f>
        <v>0</v>
      </c>
      <c r="F304" s="220" t="n">
        <f aca="false">IF(B304=0,0,D304-E304)</f>
        <v>0</v>
      </c>
      <c r="G304" s="193"/>
      <c r="H304" s="193"/>
      <c r="I304" s="193"/>
      <c r="J304" s="194"/>
      <c r="K304" s="193"/>
      <c r="L304" s="193"/>
      <c r="O304" s="196" t="n">
        <f aca="false">B304</f>
        <v>0</v>
      </c>
      <c r="P304" s="222" t="n">
        <f aca="false">IF(O304=0,0,SUM($E$23:E304))</f>
        <v>0</v>
      </c>
      <c r="Q304" s="222" t="n">
        <f aca="false">IF(O304=0,0,SUM($F$23:F304))</f>
        <v>0</v>
      </c>
    </row>
    <row r="305" s="195" customFormat="true" ht="12.75" hidden="false" customHeight="false" outlineLevel="0" collapsed="false">
      <c r="A305" s="193"/>
      <c r="B305" s="219" t="n">
        <f aca="false">IF(OR(B304=$G$15*12,B304=0),0,B304+1)</f>
        <v>0</v>
      </c>
      <c r="C305" s="220" t="n">
        <f aca="false">IF(B305=0,0,C304-F304)</f>
        <v>0</v>
      </c>
      <c r="D305" s="220" t="n">
        <f aca="false">IF(B305=0,0,$G$17)</f>
        <v>0</v>
      </c>
      <c r="E305" s="220" t="n">
        <f aca="false">IF(B305=0,0,C305*$G$19/100)</f>
        <v>0</v>
      </c>
      <c r="F305" s="220" t="n">
        <f aca="false">IF(B305=0,0,D305-E305)</f>
        <v>0</v>
      </c>
      <c r="G305" s="193"/>
      <c r="H305" s="193"/>
      <c r="I305" s="193"/>
      <c r="J305" s="194"/>
      <c r="K305" s="193"/>
      <c r="L305" s="193"/>
      <c r="O305" s="196" t="n">
        <f aca="false">B305</f>
        <v>0</v>
      </c>
      <c r="P305" s="222" t="n">
        <f aca="false">IF(O305=0,0,SUM($E$23:E305))</f>
        <v>0</v>
      </c>
      <c r="Q305" s="222" t="n">
        <f aca="false">IF(O305=0,0,SUM($F$23:F305))</f>
        <v>0</v>
      </c>
    </row>
    <row r="306" s="195" customFormat="true" ht="12.75" hidden="false" customHeight="false" outlineLevel="0" collapsed="false">
      <c r="A306" s="193"/>
      <c r="B306" s="219" t="n">
        <f aca="false">IF(OR(B305=$G$15*12,B305=0),0,B305+1)</f>
        <v>0</v>
      </c>
      <c r="C306" s="220" t="n">
        <f aca="false">IF(B306=0,0,C305-F305)</f>
        <v>0</v>
      </c>
      <c r="D306" s="220" t="n">
        <f aca="false">IF(B306=0,0,$G$17)</f>
        <v>0</v>
      </c>
      <c r="E306" s="220" t="n">
        <f aca="false">IF(B306=0,0,C306*$G$19/100)</f>
        <v>0</v>
      </c>
      <c r="F306" s="220" t="n">
        <f aca="false">IF(B306=0,0,D306-E306)</f>
        <v>0</v>
      </c>
      <c r="G306" s="193"/>
      <c r="H306" s="193"/>
      <c r="I306" s="193"/>
      <c r="J306" s="194"/>
      <c r="K306" s="193"/>
      <c r="L306" s="193"/>
      <c r="O306" s="196" t="n">
        <f aca="false">B306</f>
        <v>0</v>
      </c>
      <c r="P306" s="222" t="n">
        <f aca="false">IF(O306=0,0,SUM($E$23:E306))</f>
        <v>0</v>
      </c>
      <c r="Q306" s="222" t="n">
        <f aca="false">IF(O306=0,0,SUM($F$23:F306))</f>
        <v>0</v>
      </c>
    </row>
    <row r="307" s="195" customFormat="true" ht="12.75" hidden="false" customHeight="false" outlineLevel="0" collapsed="false">
      <c r="A307" s="193"/>
      <c r="B307" s="219" t="n">
        <f aca="false">IF(OR(B306=$G$15*12,B306=0),0,B306+1)</f>
        <v>0</v>
      </c>
      <c r="C307" s="220" t="n">
        <f aca="false">IF(B307=0,0,C306-F306)</f>
        <v>0</v>
      </c>
      <c r="D307" s="220" t="n">
        <f aca="false">IF(B307=0,0,$G$17)</f>
        <v>0</v>
      </c>
      <c r="E307" s="220" t="n">
        <f aca="false">IF(B307=0,0,C307*$G$19/100)</f>
        <v>0</v>
      </c>
      <c r="F307" s="220" t="n">
        <f aca="false">IF(B307=0,0,D307-E307)</f>
        <v>0</v>
      </c>
      <c r="G307" s="193"/>
      <c r="H307" s="193"/>
      <c r="I307" s="193"/>
      <c r="J307" s="194"/>
      <c r="K307" s="193"/>
      <c r="L307" s="193"/>
      <c r="O307" s="196" t="n">
        <f aca="false">B307</f>
        <v>0</v>
      </c>
      <c r="P307" s="222" t="n">
        <f aca="false">IF(O307=0,0,SUM($E$23:E307))</f>
        <v>0</v>
      </c>
      <c r="Q307" s="222" t="n">
        <f aca="false">IF(O307=0,0,SUM($F$23:F307))</f>
        <v>0</v>
      </c>
    </row>
    <row r="308" s="195" customFormat="true" ht="12.75" hidden="false" customHeight="false" outlineLevel="0" collapsed="false">
      <c r="A308" s="193"/>
      <c r="B308" s="219" t="n">
        <f aca="false">IF(OR(B307=$G$15*12,B307=0),0,B307+1)</f>
        <v>0</v>
      </c>
      <c r="C308" s="220" t="n">
        <f aca="false">IF(B308=0,0,C307-F307)</f>
        <v>0</v>
      </c>
      <c r="D308" s="220" t="n">
        <f aca="false">IF(B308=0,0,$G$17)</f>
        <v>0</v>
      </c>
      <c r="E308" s="220" t="n">
        <f aca="false">IF(B308=0,0,C308*$G$19/100)</f>
        <v>0</v>
      </c>
      <c r="F308" s="220" t="n">
        <f aca="false">IF(B308=0,0,D308-E308)</f>
        <v>0</v>
      </c>
      <c r="G308" s="193"/>
      <c r="H308" s="193"/>
      <c r="I308" s="193"/>
      <c r="J308" s="194"/>
      <c r="K308" s="193"/>
      <c r="L308" s="193"/>
      <c r="O308" s="196" t="n">
        <f aca="false">B308</f>
        <v>0</v>
      </c>
      <c r="P308" s="222" t="n">
        <f aca="false">IF(O308=0,0,SUM($E$23:E308))</f>
        <v>0</v>
      </c>
      <c r="Q308" s="222" t="n">
        <f aca="false">IF(O308=0,0,SUM($F$23:F308))</f>
        <v>0</v>
      </c>
    </row>
    <row r="309" s="195" customFormat="true" ht="12.75" hidden="false" customHeight="false" outlineLevel="0" collapsed="false">
      <c r="A309" s="193"/>
      <c r="B309" s="219" t="n">
        <f aca="false">IF(OR(B308=$G$15*12,B308=0),0,B308+1)</f>
        <v>0</v>
      </c>
      <c r="C309" s="220" t="n">
        <f aca="false">IF(B309=0,0,C308-F308)</f>
        <v>0</v>
      </c>
      <c r="D309" s="220" t="n">
        <f aca="false">IF(B309=0,0,$G$17)</f>
        <v>0</v>
      </c>
      <c r="E309" s="220" t="n">
        <f aca="false">IF(B309=0,0,C309*$G$19/100)</f>
        <v>0</v>
      </c>
      <c r="F309" s="220" t="n">
        <f aca="false">IF(B309=0,0,D309-E309)</f>
        <v>0</v>
      </c>
      <c r="G309" s="193"/>
      <c r="H309" s="193"/>
      <c r="I309" s="193"/>
      <c r="J309" s="194"/>
      <c r="K309" s="193"/>
      <c r="L309" s="193"/>
      <c r="O309" s="196" t="n">
        <f aca="false">B309</f>
        <v>0</v>
      </c>
      <c r="P309" s="222" t="n">
        <f aca="false">IF(O309=0,0,SUM($E$23:E309))</f>
        <v>0</v>
      </c>
      <c r="Q309" s="222" t="n">
        <f aca="false">IF(O309=0,0,SUM($F$23:F309))</f>
        <v>0</v>
      </c>
    </row>
    <row r="310" s="195" customFormat="true" ht="12.75" hidden="false" customHeight="false" outlineLevel="0" collapsed="false">
      <c r="A310" s="193"/>
      <c r="B310" s="219" t="n">
        <f aca="false">IF(OR(B309=$G$15*12,B309=0),0,B309+1)</f>
        <v>0</v>
      </c>
      <c r="C310" s="220" t="n">
        <f aca="false">IF(B310=0,0,C309-F309)</f>
        <v>0</v>
      </c>
      <c r="D310" s="220" t="n">
        <f aca="false">IF(B310=0,0,$G$17)</f>
        <v>0</v>
      </c>
      <c r="E310" s="220" t="n">
        <f aca="false">IF(B310=0,0,C310*$G$19/100)</f>
        <v>0</v>
      </c>
      <c r="F310" s="220" t="n">
        <f aca="false">IF(B310=0,0,D310-E310)</f>
        <v>0</v>
      </c>
      <c r="G310" s="193"/>
      <c r="H310" s="193"/>
      <c r="I310" s="193"/>
      <c r="J310" s="194"/>
      <c r="K310" s="193"/>
      <c r="L310" s="193"/>
      <c r="O310" s="196" t="n">
        <f aca="false">B310</f>
        <v>0</v>
      </c>
      <c r="P310" s="222" t="n">
        <f aca="false">IF(O310=0,0,SUM($E$23:E310))</f>
        <v>0</v>
      </c>
      <c r="Q310" s="222" t="n">
        <f aca="false">IF(O310=0,0,SUM($F$23:F310))</f>
        <v>0</v>
      </c>
    </row>
    <row r="311" s="195" customFormat="true" ht="12.75" hidden="false" customHeight="false" outlineLevel="0" collapsed="false">
      <c r="A311" s="193"/>
      <c r="B311" s="219" t="n">
        <f aca="false">IF(OR(B310=$G$15*12,B310=0),0,B310+1)</f>
        <v>0</v>
      </c>
      <c r="C311" s="220" t="n">
        <f aca="false">IF(B311=0,0,C310-F310)</f>
        <v>0</v>
      </c>
      <c r="D311" s="220" t="n">
        <f aca="false">IF(B311=0,0,$G$17)</f>
        <v>0</v>
      </c>
      <c r="E311" s="220" t="n">
        <f aca="false">IF(B311=0,0,C311*$G$19/100)</f>
        <v>0</v>
      </c>
      <c r="F311" s="220" t="n">
        <f aca="false">IF(B311=0,0,D311-E311)</f>
        <v>0</v>
      </c>
      <c r="G311" s="193"/>
      <c r="H311" s="193"/>
      <c r="I311" s="193"/>
      <c r="J311" s="194"/>
      <c r="K311" s="193"/>
      <c r="L311" s="193"/>
      <c r="O311" s="196" t="n">
        <f aca="false">B311</f>
        <v>0</v>
      </c>
      <c r="P311" s="222" t="n">
        <f aca="false">IF(O311=0,0,SUM($E$23:E311))</f>
        <v>0</v>
      </c>
      <c r="Q311" s="222" t="n">
        <f aca="false">IF(O311=0,0,SUM($F$23:F311))</f>
        <v>0</v>
      </c>
    </row>
    <row r="312" s="195" customFormat="true" ht="12.75" hidden="false" customHeight="false" outlineLevel="0" collapsed="false">
      <c r="A312" s="193"/>
      <c r="B312" s="219" t="n">
        <f aca="false">IF(OR(B311=$G$15*12,B311=0),0,B311+1)</f>
        <v>0</v>
      </c>
      <c r="C312" s="220" t="n">
        <f aca="false">IF(B312=0,0,C311-F311)</f>
        <v>0</v>
      </c>
      <c r="D312" s="220" t="n">
        <f aca="false">IF(B312=0,0,$G$17)</f>
        <v>0</v>
      </c>
      <c r="E312" s="220" t="n">
        <f aca="false">IF(B312=0,0,C312*$G$19/100)</f>
        <v>0</v>
      </c>
      <c r="F312" s="220" t="n">
        <f aca="false">IF(B312=0,0,D312-E312)</f>
        <v>0</v>
      </c>
      <c r="G312" s="193"/>
      <c r="H312" s="193"/>
      <c r="I312" s="193"/>
      <c r="J312" s="194"/>
      <c r="K312" s="193"/>
      <c r="L312" s="193"/>
      <c r="O312" s="196" t="n">
        <f aca="false">B312</f>
        <v>0</v>
      </c>
      <c r="P312" s="222" t="n">
        <f aca="false">IF(O312=0,0,SUM($E$23:E312))</f>
        <v>0</v>
      </c>
      <c r="Q312" s="222" t="n">
        <f aca="false">IF(O312=0,0,SUM($F$23:F312))</f>
        <v>0</v>
      </c>
    </row>
    <row r="313" s="195" customFormat="true" ht="12.75" hidden="false" customHeight="false" outlineLevel="0" collapsed="false">
      <c r="A313" s="193"/>
      <c r="B313" s="219" t="n">
        <f aca="false">IF(OR(B312=$G$15*12,B312=0),0,B312+1)</f>
        <v>0</v>
      </c>
      <c r="C313" s="220" t="n">
        <f aca="false">IF(B313=0,0,C312-F312)</f>
        <v>0</v>
      </c>
      <c r="D313" s="220" t="n">
        <f aca="false">IF(B313=0,0,$G$17)</f>
        <v>0</v>
      </c>
      <c r="E313" s="220" t="n">
        <f aca="false">IF(B313=0,0,C313*$G$19/100)</f>
        <v>0</v>
      </c>
      <c r="F313" s="220" t="n">
        <f aca="false">IF(B313=0,0,D313-E313)</f>
        <v>0</v>
      </c>
      <c r="G313" s="193"/>
      <c r="H313" s="193"/>
      <c r="I313" s="193"/>
      <c r="J313" s="194"/>
      <c r="K313" s="193"/>
      <c r="L313" s="193"/>
      <c r="O313" s="196" t="n">
        <f aca="false">B313</f>
        <v>0</v>
      </c>
      <c r="P313" s="222" t="n">
        <f aca="false">IF(O313=0,0,SUM($E$23:E313))</f>
        <v>0</v>
      </c>
      <c r="Q313" s="222" t="n">
        <f aca="false">IF(O313=0,0,SUM($F$23:F313))</f>
        <v>0</v>
      </c>
    </row>
    <row r="314" s="195" customFormat="true" ht="12.75" hidden="false" customHeight="false" outlineLevel="0" collapsed="false">
      <c r="A314" s="193"/>
      <c r="B314" s="219" t="n">
        <f aca="false">IF(OR(B313=$G$15*12,B313=0),0,B313+1)</f>
        <v>0</v>
      </c>
      <c r="C314" s="220" t="n">
        <f aca="false">IF(B314=0,0,C313-F313)</f>
        <v>0</v>
      </c>
      <c r="D314" s="220" t="n">
        <f aca="false">IF(B314=0,0,$G$17)</f>
        <v>0</v>
      </c>
      <c r="E314" s="220" t="n">
        <f aca="false">IF(B314=0,0,C314*$G$19/100)</f>
        <v>0</v>
      </c>
      <c r="F314" s="220" t="n">
        <f aca="false">IF(B314=0,0,D314-E314)</f>
        <v>0</v>
      </c>
      <c r="G314" s="193"/>
      <c r="H314" s="193"/>
      <c r="I314" s="193"/>
      <c r="J314" s="194"/>
      <c r="K314" s="193"/>
      <c r="L314" s="193"/>
      <c r="O314" s="196" t="n">
        <f aca="false">B314</f>
        <v>0</v>
      </c>
      <c r="P314" s="222" t="n">
        <f aca="false">IF(O314=0,0,SUM($E$23:E314))</f>
        <v>0</v>
      </c>
      <c r="Q314" s="222" t="n">
        <f aca="false">IF(O314=0,0,SUM($F$23:F314))</f>
        <v>0</v>
      </c>
    </row>
    <row r="315" s="195" customFormat="true" ht="12.75" hidden="false" customHeight="false" outlineLevel="0" collapsed="false">
      <c r="A315" s="193"/>
      <c r="B315" s="219" t="n">
        <f aca="false">IF(OR(B314=$G$15*12,B314=0),0,B314+1)</f>
        <v>0</v>
      </c>
      <c r="C315" s="220" t="n">
        <f aca="false">IF(B315=0,0,C314-F314)</f>
        <v>0</v>
      </c>
      <c r="D315" s="220" t="n">
        <f aca="false">IF(B315=0,0,$G$17)</f>
        <v>0</v>
      </c>
      <c r="E315" s="220" t="n">
        <f aca="false">IF(B315=0,0,C315*$G$19/100)</f>
        <v>0</v>
      </c>
      <c r="F315" s="220" t="n">
        <f aca="false">IF(B315=0,0,D315-E315)</f>
        <v>0</v>
      </c>
      <c r="G315" s="193"/>
      <c r="H315" s="193"/>
      <c r="I315" s="193"/>
      <c r="J315" s="194"/>
      <c r="K315" s="193"/>
      <c r="L315" s="193"/>
      <c r="O315" s="196" t="n">
        <f aca="false">B315</f>
        <v>0</v>
      </c>
      <c r="P315" s="222" t="n">
        <f aca="false">IF(O315=0,0,SUM($E$23:E315))</f>
        <v>0</v>
      </c>
      <c r="Q315" s="222" t="n">
        <f aca="false">IF(O315=0,0,SUM($F$23:F315))</f>
        <v>0</v>
      </c>
    </row>
    <row r="316" s="195" customFormat="true" ht="12.75" hidden="false" customHeight="false" outlineLevel="0" collapsed="false">
      <c r="A316" s="193"/>
      <c r="B316" s="219" t="n">
        <f aca="false">IF(OR(B315=$G$15*12,B315=0),0,B315+1)</f>
        <v>0</v>
      </c>
      <c r="C316" s="220" t="n">
        <f aca="false">IF(B316=0,0,C315-F315)</f>
        <v>0</v>
      </c>
      <c r="D316" s="220" t="n">
        <f aca="false">IF(B316=0,0,$G$17)</f>
        <v>0</v>
      </c>
      <c r="E316" s="220" t="n">
        <f aca="false">IF(B316=0,0,C316*$G$19/100)</f>
        <v>0</v>
      </c>
      <c r="F316" s="220" t="n">
        <f aca="false">IF(B316=0,0,D316-E316)</f>
        <v>0</v>
      </c>
      <c r="G316" s="193"/>
      <c r="H316" s="193"/>
      <c r="I316" s="193"/>
      <c r="J316" s="194"/>
      <c r="K316" s="193"/>
      <c r="L316" s="193"/>
      <c r="O316" s="196" t="n">
        <f aca="false">B316</f>
        <v>0</v>
      </c>
      <c r="P316" s="222" t="n">
        <f aca="false">IF(O316=0,0,SUM($E$23:E316))</f>
        <v>0</v>
      </c>
      <c r="Q316" s="222" t="n">
        <f aca="false">IF(O316=0,0,SUM($F$23:F316))</f>
        <v>0</v>
      </c>
    </row>
    <row r="317" s="195" customFormat="true" ht="12.75" hidden="false" customHeight="false" outlineLevel="0" collapsed="false">
      <c r="A317" s="193"/>
      <c r="B317" s="219" t="n">
        <f aca="false">IF(OR(B316=$G$15*12,B316=0),0,B316+1)</f>
        <v>0</v>
      </c>
      <c r="C317" s="220" t="n">
        <f aca="false">IF(B317=0,0,C316-F316)</f>
        <v>0</v>
      </c>
      <c r="D317" s="220" t="n">
        <f aca="false">IF(B317=0,0,$G$17)</f>
        <v>0</v>
      </c>
      <c r="E317" s="220" t="n">
        <f aca="false">IF(B317=0,0,C317*$G$19/100)</f>
        <v>0</v>
      </c>
      <c r="F317" s="220" t="n">
        <f aca="false">IF(B317=0,0,D317-E317)</f>
        <v>0</v>
      </c>
      <c r="G317" s="193"/>
      <c r="H317" s="193"/>
      <c r="I317" s="193"/>
      <c r="J317" s="194"/>
      <c r="K317" s="193"/>
      <c r="L317" s="193"/>
      <c r="O317" s="196" t="n">
        <f aca="false">B317</f>
        <v>0</v>
      </c>
      <c r="P317" s="222" t="n">
        <f aca="false">IF(O317=0,0,SUM($E$23:E317))</f>
        <v>0</v>
      </c>
      <c r="Q317" s="222" t="n">
        <f aca="false">IF(O317=0,0,SUM($F$23:F317))</f>
        <v>0</v>
      </c>
    </row>
    <row r="318" s="195" customFormat="true" ht="12.75" hidden="false" customHeight="false" outlineLevel="0" collapsed="false">
      <c r="A318" s="193"/>
      <c r="B318" s="219" t="n">
        <f aca="false">IF(OR(B317=$G$15*12,B317=0),0,B317+1)</f>
        <v>0</v>
      </c>
      <c r="C318" s="220" t="n">
        <f aca="false">IF(B318=0,0,C317-F317)</f>
        <v>0</v>
      </c>
      <c r="D318" s="220" t="n">
        <f aca="false">IF(B318=0,0,$G$17)</f>
        <v>0</v>
      </c>
      <c r="E318" s="220" t="n">
        <f aca="false">IF(B318=0,0,C318*$G$19/100)</f>
        <v>0</v>
      </c>
      <c r="F318" s="220" t="n">
        <f aca="false">IF(B318=0,0,D318-E318)</f>
        <v>0</v>
      </c>
      <c r="G318" s="193"/>
      <c r="H318" s="193"/>
      <c r="I318" s="193"/>
      <c r="J318" s="194"/>
      <c r="K318" s="193"/>
      <c r="L318" s="193"/>
      <c r="O318" s="196" t="n">
        <f aca="false">B318</f>
        <v>0</v>
      </c>
      <c r="P318" s="222" t="n">
        <f aca="false">IF(O318=0,0,SUM($E$23:E318))</f>
        <v>0</v>
      </c>
      <c r="Q318" s="222" t="n">
        <f aca="false">IF(O318=0,0,SUM($F$23:F318))</f>
        <v>0</v>
      </c>
    </row>
    <row r="319" s="195" customFormat="true" ht="12.75" hidden="false" customHeight="false" outlineLevel="0" collapsed="false">
      <c r="A319" s="193"/>
      <c r="B319" s="219" t="n">
        <f aca="false">IF(OR(B318=$G$15*12,B318=0),0,B318+1)</f>
        <v>0</v>
      </c>
      <c r="C319" s="220" t="n">
        <f aca="false">IF(B319=0,0,C318-F318)</f>
        <v>0</v>
      </c>
      <c r="D319" s="220" t="n">
        <f aca="false">IF(B319=0,0,$G$17)</f>
        <v>0</v>
      </c>
      <c r="E319" s="220" t="n">
        <f aca="false">IF(B319=0,0,C319*$G$19/100)</f>
        <v>0</v>
      </c>
      <c r="F319" s="220" t="n">
        <f aca="false">IF(B319=0,0,D319-E319)</f>
        <v>0</v>
      </c>
      <c r="G319" s="193"/>
      <c r="H319" s="193"/>
      <c r="I319" s="193"/>
      <c r="J319" s="194"/>
      <c r="K319" s="193"/>
      <c r="L319" s="193"/>
      <c r="O319" s="196" t="n">
        <f aca="false">B319</f>
        <v>0</v>
      </c>
      <c r="P319" s="222" t="n">
        <f aca="false">IF(O319=0,0,SUM($E$23:E319))</f>
        <v>0</v>
      </c>
      <c r="Q319" s="222" t="n">
        <f aca="false">IF(O319=0,0,SUM($F$23:F319))</f>
        <v>0</v>
      </c>
    </row>
    <row r="320" s="195" customFormat="true" ht="12.75" hidden="false" customHeight="false" outlineLevel="0" collapsed="false">
      <c r="A320" s="193"/>
      <c r="B320" s="219" t="n">
        <f aca="false">IF(OR(B319=$G$15*12,B319=0),0,B319+1)</f>
        <v>0</v>
      </c>
      <c r="C320" s="220" t="n">
        <f aca="false">IF(B320=0,0,C319-F319)</f>
        <v>0</v>
      </c>
      <c r="D320" s="220" t="n">
        <f aca="false">IF(B320=0,0,$G$17)</f>
        <v>0</v>
      </c>
      <c r="E320" s="220" t="n">
        <f aca="false">IF(B320=0,0,C320*$G$19/100)</f>
        <v>0</v>
      </c>
      <c r="F320" s="220" t="n">
        <f aca="false">IF(B320=0,0,D320-E320)</f>
        <v>0</v>
      </c>
      <c r="G320" s="193"/>
      <c r="H320" s="193"/>
      <c r="I320" s="193"/>
      <c r="J320" s="194"/>
      <c r="K320" s="193"/>
      <c r="L320" s="193"/>
      <c r="O320" s="196" t="n">
        <f aca="false">B320</f>
        <v>0</v>
      </c>
      <c r="P320" s="222" t="n">
        <f aca="false">IF(O320=0,0,SUM($E$23:E320))</f>
        <v>0</v>
      </c>
      <c r="Q320" s="222" t="n">
        <f aca="false">IF(O320=0,0,SUM($F$23:F320))</f>
        <v>0</v>
      </c>
    </row>
    <row r="321" s="195" customFormat="true" ht="12.75" hidden="false" customHeight="false" outlineLevel="0" collapsed="false">
      <c r="A321" s="193"/>
      <c r="B321" s="219" t="n">
        <f aca="false">IF(OR(B320=$G$15*12,B320=0),0,B320+1)</f>
        <v>0</v>
      </c>
      <c r="C321" s="220" t="n">
        <f aca="false">IF(B321=0,0,C320-F320)</f>
        <v>0</v>
      </c>
      <c r="D321" s="220" t="n">
        <f aca="false">IF(B321=0,0,$G$17)</f>
        <v>0</v>
      </c>
      <c r="E321" s="220" t="n">
        <f aca="false">IF(B321=0,0,C321*$G$19/100)</f>
        <v>0</v>
      </c>
      <c r="F321" s="220" t="n">
        <f aca="false">IF(B321=0,0,D321-E321)</f>
        <v>0</v>
      </c>
      <c r="G321" s="193"/>
      <c r="H321" s="193"/>
      <c r="I321" s="193"/>
      <c r="J321" s="194"/>
      <c r="K321" s="193"/>
      <c r="L321" s="193"/>
      <c r="O321" s="196" t="n">
        <f aca="false">B321</f>
        <v>0</v>
      </c>
      <c r="P321" s="222" t="n">
        <f aca="false">IF(O321=0,0,SUM($E$23:E321))</f>
        <v>0</v>
      </c>
      <c r="Q321" s="222" t="n">
        <f aca="false">IF(O321=0,0,SUM($F$23:F321))</f>
        <v>0</v>
      </c>
    </row>
    <row r="322" s="195" customFormat="true" ht="12.75" hidden="false" customHeight="false" outlineLevel="0" collapsed="false">
      <c r="A322" s="193"/>
      <c r="B322" s="219" t="n">
        <f aca="false">IF(OR(B321=$G$15*12,B321=0),0,B321+1)</f>
        <v>0</v>
      </c>
      <c r="C322" s="220" t="n">
        <f aca="false">IF(B322=0,0,C321-F321)</f>
        <v>0</v>
      </c>
      <c r="D322" s="220" t="n">
        <f aca="false">IF(B322=0,0,$G$17)</f>
        <v>0</v>
      </c>
      <c r="E322" s="220" t="n">
        <f aca="false">IF(B322=0,0,C322*$G$19/100)</f>
        <v>0</v>
      </c>
      <c r="F322" s="220" t="n">
        <f aca="false">IF(B322=0,0,D322-E322)</f>
        <v>0</v>
      </c>
      <c r="G322" s="193"/>
      <c r="H322" s="193"/>
      <c r="I322" s="193"/>
      <c r="J322" s="194"/>
      <c r="K322" s="193"/>
      <c r="L322" s="193"/>
      <c r="O322" s="196" t="n">
        <f aca="false">B322</f>
        <v>0</v>
      </c>
      <c r="P322" s="222" t="n">
        <f aca="false">IF(O322=0,0,SUM($E$23:E322))</f>
        <v>0</v>
      </c>
      <c r="Q322" s="222" t="n">
        <f aca="false">IF(O322=0,0,SUM($F$23:F322))</f>
        <v>0</v>
      </c>
    </row>
    <row r="323" s="195" customFormat="true" ht="12.75" hidden="false" customHeight="false" outlineLevel="0" collapsed="false">
      <c r="A323" s="193"/>
      <c r="B323" s="219" t="n">
        <f aca="false">IF(OR(B322=$G$15*12,B322=0),0,B322+1)</f>
        <v>0</v>
      </c>
      <c r="C323" s="220" t="n">
        <f aca="false">IF(B323=0,0,C322-F322)</f>
        <v>0</v>
      </c>
      <c r="D323" s="220" t="n">
        <f aca="false">IF(B323=0,0,$G$17)</f>
        <v>0</v>
      </c>
      <c r="E323" s="220" t="n">
        <f aca="false">IF(B323=0,0,C323*$G$19/100)</f>
        <v>0</v>
      </c>
      <c r="F323" s="220" t="n">
        <f aca="false">IF(B323=0,0,D323-E323)</f>
        <v>0</v>
      </c>
      <c r="G323" s="193"/>
      <c r="H323" s="193"/>
      <c r="I323" s="193"/>
      <c r="J323" s="194"/>
      <c r="K323" s="193"/>
      <c r="L323" s="193"/>
      <c r="O323" s="196" t="n">
        <f aca="false">B323</f>
        <v>0</v>
      </c>
      <c r="P323" s="222" t="n">
        <f aca="false">IF(O323=0,0,SUM($E$23:E323))</f>
        <v>0</v>
      </c>
      <c r="Q323" s="222" t="n">
        <f aca="false">IF(O323=0,0,SUM($F$23:F323))</f>
        <v>0</v>
      </c>
    </row>
    <row r="324" s="195" customFormat="true" ht="12.75" hidden="false" customHeight="false" outlineLevel="0" collapsed="false">
      <c r="A324" s="193"/>
      <c r="B324" s="219" t="n">
        <f aca="false">IF(OR(B323=$G$15*12,B323=0),0,B323+1)</f>
        <v>0</v>
      </c>
      <c r="C324" s="220" t="n">
        <f aca="false">IF(B324=0,0,C323-F323)</f>
        <v>0</v>
      </c>
      <c r="D324" s="220" t="n">
        <f aca="false">IF(B324=0,0,$G$17)</f>
        <v>0</v>
      </c>
      <c r="E324" s="220" t="n">
        <f aca="false">IF(B324=0,0,C324*$G$19/100)</f>
        <v>0</v>
      </c>
      <c r="F324" s="220" t="n">
        <f aca="false">IF(B324=0,0,D324-E324)</f>
        <v>0</v>
      </c>
      <c r="G324" s="193"/>
      <c r="H324" s="193"/>
      <c r="I324" s="193"/>
      <c r="J324" s="194"/>
      <c r="K324" s="193"/>
      <c r="L324" s="193"/>
      <c r="O324" s="196" t="n">
        <f aca="false">B324</f>
        <v>0</v>
      </c>
      <c r="P324" s="222" t="n">
        <f aca="false">IF(O324=0,0,SUM($E$23:E324))</f>
        <v>0</v>
      </c>
      <c r="Q324" s="222" t="n">
        <f aca="false">IF(O324=0,0,SUM($F$23:F324))</f>
        <v>0</v>
      </c>
    </row>
    <row r="325" s="195" customFormat="true" ht="12.75" hidden="false" customHeight="false" outlineLevel="0" collapsed="false">
      <c r="A325" s="193"/>
      <c r="B325" s="219" t="n">
        <f aca="false">IF(OR(B324=$G$15*12,B324=0),0,B324+1)</f>
        <v>0</v>
      </c>
      <c r="C325" s="220" t="n">
        <f aca="false">IF(B325=0,0,C324-F324)</f>
        <v>0</v>
      </c>
      <c r="D325" s="220" t="n">
        <f aca="false">IF(B325=0,0,$G$17)</f>
        <v>0</v>
      </c>
      <c r="E325" s="220" t="n">
        <f aca="false">IF(B325=0,0,C325*$G$19/100)</f>
        <v>0</v>
      </c>
      <c r="F325" s="220" t="n">
        <f aca="false">IF(B325=0,0,D325-E325)</f>
        <v>0</v>
      </c>
      <c r="G325" s="193"/>
      <c r="H325" s="193"/>
      <c r="I325" s="193"/>
      <c r="J325" s="194"/>
      <c r="K325" s="193"/>
      <c r="L325" s="193"/>
      <c r="O325" s="196" t="n">
        <f aca="false">B325</f>
        <v>0</v>
      </c>
      <c r="P325" s="222" t="n">
        <f aca="false">IF(O325=0,0,SUM($E$23:E325))</f>
        <v>0</v>
      </c>
      <c r="Q325" s="222" t="n">
        <f aca="false">IF(O325=0,0,SUM($F$23:F325))</f>
        <v>0</v>
      </c>
    </row>
    <row r="326" s="195" customFormat="true" ht="12.75" hidden="false" customHeight="false" outlineLevel="0" collapsed="false">
      <c r="A326" s="193"/>
      <c r="B326" s="219" t="n">
        <f aca="false">IF(OR(B325=$G$15*12,B325=0),0,B325+1)</f>
        <v>0</v>
      </c>
      <c r="C326" s="220" t="n">
        <f aca="false">IF(B326=0,0,C325-F325)</f>
        <v>0</v>
      </c>
      <c r="D326" s="220" t="n">
        <f aca="false">IF(B326=0,0,$G$17)</f>
        <v>0</v>
      </c>
      <c r="E326" s="220" t="n">
        <f aca="false">IF(B326=0,0,C326*$G$19/100)</f>
        <v>0</v>
      </c>
      <c r="F326" s="220" t="n">
        <f aca="false">IF(B326=0,0,D326-E326)</f>
        <v>0</v>
      </c>
      <c r="G326" s="193"/>
      <c r="H326" s="193"/>
      <c r="I326" s="193"/>
      <c r="J326" s="194"/>
      <c r="K326" s="193"/>
      <c r="L326" s="193"/>
      <c r="O326" s="196" t="n">
        <f aca="false">B326</f>
        <v>0</v>
      </c>
      <c r="P326" s="222" t="n">
        <f aca="false">IF(O326=0,0,SUM($E$23:E326))</f>
        <v>0</v>
      </c>
      <c r="Q326" s="222" t="n">
        <f aca="false">IF(O326=0,0,SUM($F$23:F326))</f>
        <v>0</v>
      </c>
    </row>
    <row r="327" s="195" customFormat="true" ht="12.75" hidden="false" customHeight="false" outlineLevel="0" collapsed="false">
      <c r="A327" s="193"/>
      <c r="B327" s="219" t="n">
        <f aca="false">IF(OR(B326=$G$15*12,B326=0),0,B326+1)</f>
        <v>0</v>
      </c>
      <c r="C327" s="220" t="n">
        <f aca="false">IF(B327=0,0,C326-F326)</f>
        <v>0</v>
      </c>
      <c r="D327" s="220" t="n">
        <f aca="false">IF(B327=0,0,$G$17)</f>
        <v>0</v>
      </c>
      <c r="E327" s="220" t="n">
        <f aca="false">IF(B327=0,0,C327*$G$19/100)</f>
        <v>0</v>
      </c>
      <c r="F327" s="220" t="n">
        <f aca="false">IF(B327=0,0,D327-E327)</f>
        <v>0</v>
      </c>
      <c r="G327" s="193"/>
      <c r="H327" s="193"/>
      <c r="I327" s="193"/>
      <c r="J327" s="194"/>
      <c r="K327" s="193"/>
      <c r="L327" s="193"/>
      <c r="O327" s="196" t="n">
        <f aca="false">B327</f>
        <v>0</v>
      </c>
      <c r="P327" s="222" t="n">
        <f aca="false">IF(O327=0,0,SUM($E$23:E327))</f>
        <v>0</v>
      </c>
      <c r="Q327" s="222" t="n">
        <f aca="false">IF(O327=0,0,SUM($F$23:F327))</f>
        <v>0</v>
      </c>
    </row>
    <row r="328" s="195" customFormat="true" ht="12.75" hidden="false" customHeight="false" outlineLevel="0" collapsed="false">
      <c r="A328" s="193"/>
      <c r="B328" s="219" t="n">
        <f aca="false">IF(OR(B327=$G$15*12,B327=0),0,B327+1)</f>
        <v>0</v>
      </c>
      <c r="C328" s="220" t="n">
        <f aca="false">IF(B328=0,0,C327-F327)</f>
        <v>0</v>
      </c>
      <c r="D328" s="220" t="n">
        <f aca="false">IF(B328=0,0,$G$17)</f>
        <v>0</v>
      </c>
      <c r="E328" s="220" t="n">
        <f aca="false">IF(B328=0,0,C328*$G$19/100)</f>
        <v>0</v>
      </c>
      <c r="F328" s="220" t="n">
        <f aca="false">IF(B328=0,0,D328-E328)</f>
        <v>0</v>
      </c>
      <c r="G328" s="193"/>
      <c r="H328" s="193"/>
      <c r="I328" s="193"/>
      <c r="J328" s="194"/>
      <c r="K328" s="193"/>
      <c r="L328" s="193"/>
      <c r="O328" s="196" t="n">
        <f aca="false">B328</f>
        <v>0</v>
      </c>
      <c r="P328" s="222" t="n">
        <f aca="false">IF(O328=0,0,SUM($E$23:E328))</f>
        <v>0</v>
      </c>
      <c r="Q328" s="222" t="n">
        <f aca="false">IF(O328=0,0,SUM($F$23:F328))</f>
        <v>0</v>
      </c>
    </row>
    <row r="329" s="195" customFormat="true" ht="12.75" hidden="false" customHeight="false" outlineLevel="0" collapsed="false">
      <c r="A329" s="193"/>
      <c r="B329" s="219" t="n">
        <f aca="false">IF(OR(B328=$G$15*12,B328=0),0,B328+1)</f>
        <v>0</v>
      </c>
      <c r="C329" s="220" t="n">
        <f aca="false">IF(B329=0,0,C328-F328)</f>
        <v>0</v>
      </c>
      <c r="D329" s="220" t="n">
        <f aca="false">IF(B329=0,0,$G$17)</f>
        <v>0</v>
      </c>
      <c r="E329" s="220" t="n">
        <f aca="false">IF(B329=0,0,C329*$G$19/100)</f>
        <v>0</v>
      </c>
      <c r="F329" s="220" t="n">
        <f aca="false">IF(B329=0,0,D329-E329)</f>
        <v>0</v>
      </c>
      <c r="G329" s="193"/>
      <c r="H329" s="193"/>
      <c r="I329" s="193"/>
      <c r="J329" s="194"/>
      <c r="K329" s="193"/>
      <c r="L329" s="193"/>
      <c r="O329" s="196" t="n">
        <f aca="false">B329</f>
        <v>0</v>
      </c>
      <c r="P329" s="222" t="n">
        <f aca="false">IF(O329=0,0,SUM($E$23:E329))</f>
        <v>0</v>
      </c>
      <c r="Q329" s="222" t="n">
        <f aca="false">IF(O329=0,0,SUM($F$23:F329))</f>
        <v>0</v>
      </c>
    </row>
    <row r="330" s="195" customFormat="true" ht="12.75" hidden="false" customHeight="false" outlineLevel="0" collapsed="false">
      <c r="A330" s="193"/>
      <c r="B330" s="219" t="n">
        <f aca="false">IF(OR(B329=$G$15*12,B329=0),0,B329+1)</f>
        <v>0</v>
      </c>
      <c r="C330" s="220" t="n">
        <f aca="false">IF(B330=0,0,C329-F329)</f>
        <v>0</v>
      </c>
      <c r="D330" s="220" t="n">
        <f aca="false">IF(B330=0,0,$G$17)</f>
        <v>0</v>
      </c>
      <c r="E330" s="220" t="n">
        <f aca="false">IF(B330=0,0,C330*$G$19/100)</f>
        <v>0</v>
      </c>
      <c r="F330" s="220" t="n">
        <f aca="false">IF(B330=0,0,D330-E330)</f>
        <v>0</v>
      </c>
      <c r="G330" s="193"/>
      <c r="H330" s="193"/>
      <c r="I330" s="193"/>
      <c r="J330" s="194"/>
      <c r="K330" s="193"/>
      <c r="L330" s="193"/>
      <c r="O330" s="196" t="n">
        <f aca="false">B330</f>
        <v>0</v>
      </c>
      <c r="P330" s="222" t="n">
        <f aca="false">IF(O330=0,0,SUM($E$23:E330))</f>
        <v>0</v>
      </c>
      <c r="Q330" s="222" t="n">
        <f aca="false">IF(O330=0,0,SUM($F$23:F330))</f>
        <v>0</v>
      </c>
    </row>
    <row r="331" s="195" customFormat="true" ht="12.75" hidden="false" customHeight="false" outlineLevel="0" collapsed="false">
      <c r="A331" s="193"/>
      <c r="B331" s="219" t="n">
        <f aca="false">IF(OR(B330=$G$15*12,B330=0),0,B330+1)</f>
        <v>0</v>
      </c>
      <c r="C331" s="220" t="n">
        <f aca="false">IF(B331=0,0,C330-F330)</f>
        <v>0</v>
      </c>
      <c r="D331" s="220" t="n">
        <f aca="false">IF(B331=0,0,$G$17)</f>
        <v>0</v>
      </c>
      <c r="E331" s="220" t="n">
        <f aca="false">IF(B331=0,0,C331*$G$19/100)</f>
        <v>0</v>
      </c>
      <c r="F331" s="220" t="n">
        <f aca="false">IF(B331=0,0,D331-E331)</f>
        <v>0</v>
      </c>
      <c r="G331" s="193"/>
      <c r="H331" s="193"/>
      <c r="I331" s="193"/>
      <c r="J331" s="194"/>
      <c r="K331" s="193"/>
      <c r="L331" s="193"/>
      <c r="O331" s="196" t="n">
        <f aca="false">B331</f>
        <v>0</v>
      </c>
      <c r="P331" s="222" t="n">
        <f aca="false">IF(O331=0,0,SUM($E$23:E331))</f>
        <v>0</v>
      </c>
      <c r="Q331" s="222" t="n">
        <f aca="false">IF(O331=0,0,SUM($F$23:F331))</f>
        <v>0</v>
      </c>
    </row>
    <row r="332" s="195" customFormat="true" ht="12.75" hidden="false" customHeight="false" outlineLevel="0" collapsed="false">
      <c r="A332" s="193"/>
      <c r="B332" s="219" t="n">
        <f aca="false">IF(OR(B331=$G$15*12,B331=0),0,B331+1)</f>
        <v>0</v>
      </c>
      <c r="C332" s="220" t="n">
        <f aca="false">IF(B332=0,0,C331-F331)</f>
        <v>0</v>
      </c>
      <c r="D332" s="220" t="n">
        <f aca="false">IF(B332=0,0,$G$17)</f>
        <v>0</v>
      </c>
      <c r="E332" s="220" t="n">
        <f aca="false">IF(B332=0,0,C332*$G$19/100)</f>
        <v>0</v>
      </c>
      <c r="F332" s="220" t="n">
        <f aca="false">IF(B332=0,0,D332-E332)</f>
        <v>0</v>
      </c>
      <c r="G332" s="193"/>
      <c r="H332" s="193"/>
      <c r="I332" s="193"/>
      <c r="J332" s="194"/>
      <c r="K332" s="193"/>
      <c r="L332" s="193"/>
      <c r="O332" s="196" t="n">
        <f aca="false">B332</f>
        <v>0</v>
      </c>
      <c r="P332" s="222" t="n">
        <f aca="false">IF(O332=0,0,SUM($E$23:E332))</f>
        <v>0</v>
      </c>
      <c r="Q332" s="222" t="n">
        <f aca="false">IF(O332=0,0,SUM($F$23:F332))</f>
        <v>0</v>
      </c>
    </row>
    <row r="333" s="195" customFormat="true" ht="12.75" hidden="false" customHeight="false" outlineLevel="0" collapsed="false">
      <c r="A333" s="193"/>
      <c r="B333" s="219" t="n">
        <f aca="false">IF(OR(B332=$G$15*12,B332=0),0,B332+1)</f>
        <v>0</v>
      </c>
      <c r="C333" s="220" t="n">
        <f aca="false">IF(B333=0,0,C332-F332)</f>
        <v>0</v>
      </c>
      <c r="D333" s="220" t="n">
        <f aca="false">IF(B333=0,0,$G$17)</f>
        <v>0</v>
      </c>
      <c r="E333" s="220" t="n">
        <f aca="false">IF(B333=0,0,C333*$G$19/100)</f>
        <v>0</v>
      </c>
      <c r="F333" s="220" t="n">
        <f aca="false">IF(B333=0,0,D333-E333)</f>
        <v>0</v>
      </c>
      <c r="G333" s="193"/>
      <c r="H333" s="193"/>
      <c r="I333" s="193"/>
      <c r="J333" s="194"/>
      <c r="K333" s="193"/>
      <c r="L333" s="193"/>
      <c r="O333" s="196" t="n">
        <f aca="false">B333</f>
        <v>0</v>
      </c>
      <c r="P333" s="222" t="n">
        <f aca="false">IF(O333=0,0,SUM($E$23:E333))</f>
        <v>0</v>
      </c>
      <c r="Q333" s="222" t="n">
        <f aca="false">IF(O333=0,0,SUM($F$23:F333))</f>
        <v>0</v>
      </c>
    </row>
    <row r="334" s="195" customFormat="true" ht="12.75" hidden="false" customHeight="false" outlineLevel="0" collapsed="false">
      <c r="A334" s="193"/>
      <c r="B334" s="219" t="n">
        <f aca="false">IF(OR(B333=$G$15*12,B333=0),0,B333+1)</f>
        <v>0</v>
      </c>
      <c r="C334" s="220" t="n">
        <f aca="false">IF(B334=0,0,C333-F333)</f>
        <v>0</v>
      </c>
      <c r="D334" s="220" t="n">
        <f aca="false">IF(B334=0,0,$G$17)</f>
        <v>0</v>
      </c>
      <c r="E334" s="220" t="n">
        <f aca="false">IF(B334=0,0,C334*$G$19/100)</f>
        <v>0</v>
      </c>
      <c r="F334" s="220" t="n">
        <f aca="false">IF(B334=0,0,D334-E334)</f>
        <v>0</v>
      </c>
      <c r="G334" s="193"/>
      <c r="H334" s="193"/>
      <c r="I334" s="193"/>
      <c r="J334" s="194"/>
      <c r="K334" s="193"/>
      <c r="L334" s="193"/>
      <c r="O334" s="196" t="n">
        <f aca="false">B334</f>
        <v>0</v>
      </c>
      <c r="P334" s="222" t="n">
        <f aca="false">IF(O334=0,0,SUM($E$23:E334))</f>
        <v>0</v>
      </c>
      <c r="Q334" s="222" t="n">
        <f aca="false">IF(O334=0,0,SUM($F$23:F334))</f>
        <v>0</v>
      </c>
    </row>
    <row r="335" s="195" customFormat="true" ht="12.75" hidden="false" customHeight="false" outlineLevel="0" collapsed="false">
      <c r="A335" s="193"/>
      <c r="B335" s="219" t="n">
        <f aca="false">IF(OR(B334=$G$15*12,B334=0),0,B334+1)</f>
        <v>0</v>
      </c>
      <c r="C335" s="220" t="n">
        <f aca="false">IF(B335=0,0,C334-F334)</f>
        <v>0</v>
      </c>
      <c r="D335" s="220" t="n">
        <f aca="false">IF(B335=0,0,$G$17)</f>
        <v>0</v>
      </c>
      <c r="E335" s="220" t="n">
        <f aca="false">IF(B335=0,0,C335*$G$19/100)</f>
        <v>0</v>
      </c>
      <c r="F335" s="220" t="n">
        <f aca="false">IF(B335=0,0,D335-E335)</f>
        <v>0</v>
      </c>
      <c r="G335" s="193"/>
      <c r="H335" s="193"/>
      <c r="I335" s="193"/>
      <c r="J335" s="194"/>
      <c r="K335" s="193"/>
      <c r="L335" s="193"/>
      <c r="O335" s="196" t="n">
        <f aca="false">B335</f>
        <v>0</v>
      </c>
      <c r="P335" s="222" t="n">
        <f aca="false">IF(O335=0,0,SUM($E$23:E335))</f>
        <v>0</v>
      </c>
      <c r="Q335" s="222" t="n">
        <f aca="false">IF(O335=0,0,SUM($F$23:F335))</f>
        <v>0</v>
      </c>
    </row>
    <row r="336" s="195" customFormat="true" ht="12.75" hidden="false" customHeight="false" outlineLevel="0" collapsed="false">
      <c r="A336" s="193"/>
      <c r="B336" s="219" t="n">
        <f aca="false">IF(OR(B335=$G$15*12,B335=0),0,B335+1)</f>
        <v>0</v>
      </c>
      <c r="C336" s="220" t="n">
        <f aca="false">IF(B336=0,0,C335-F335)</f>
        <v>0</v>
      </c>
      <c r="D336" s="220" t="n">
        <f aca="false">IF(B336=0,0,$G$17)</f>
        <v>0</v>
      </c>
      <c r="E336" s="220" t="n">
        <f aca="false">IF(B336=0,0,C336*$G$19/100)</f>
        <v>0</v>
      </c>
      <c r="F336" s="220" t="n">
        <f aca="false">IF(B336=0,0,D336-E336)</f>
        <v>0</v>
      </c>
      <c r="G336" s="193"/>
      <c r="H336" s="193"/>
      <c r="I336" s="193"/>
      <c r="J336" s="194"/>
      <c r="K336" s="193"/>
      <c r="L336" s="193"/>
      <c r="O336" s="196" t="n">
        <f aca="false">B336</f>
        <v>0</v>
      </c>
      <c r="P336" s="222" t="n">
        <f aca="false">IF(O336=0,0,SUM($E$23:E336))</f>
        <v>0</v>
      </c>
      <c r="Q336" s="222" t="n">
        <f aca="false">IF(O336=0,0,SUM($F$23:F336))</f>
        <v>0</v>
      </c>
    </row>
    <row r="337" s="195" customFormat="true" ht="12.75" hidden="false" customHeight="false" outlineLevel="0" collapsed="false">
      <c r="A337" s="193"/>
      <c r="B337" s="219" t="n">
        <f aca="false">IF(OR(B336=$G$15*12,B336=0),0,B336+1)</f>
        <v>0</v>
      </c>
      <c r="C337" s="220" t="n">
        <f aca="false">IF(B337=0,0,C336-F336)</f>
        <v>0</v>
      </c>
      <c r="D337" s="220" t="n">
        <f aca="false">IF(B337=0,0,$G$17)</f>
        <v>0</v>
      </c>
      <c r="E337" s="220" t="n">
        <f aca="false">IF(B337=0,0,C337*$G$19/100)</f>
        <v>0</v>
      </c>
      <c r="F337" s="220" t="n">
        <f aca="false">IF(B337=0,0,D337-E337)</f>
        <v>0</v>
      </c>
      <c r="G337" s="193"/>
      <c r="H337" s="193"/>
      <c r="I337" s="193"/>
      <c r="J337" s="194"/>
      <c r="K337" s="193"/>
      <c r="L337" s="193"/>
      <c r="O337" s="196" t="n">
        <f aca="false">B337</f>
        <v>0</v>
      </c>
      <c r="P337" s="222" t="n">
        <f aca="false">IF(O337=0,0,SUM($E$23:E337))</f>
        <v>0</v>
      </c>
      <c r="Q337" s="222" t="n">
        <f aca="false">IF(O337=0,0,SUM($F$23:F337))</f>
        <v>0</v>
      </c>
    </row>
    <row r="338" s="195" customFormat="true" ht="12.75" hidden="false" customHeight="false" outlineLevel="0" collapsed="false">
      <c r="A338" s="193"/>
      <c r="B338" s="219" t="n">
        <f aca="false">IF(OR(B337=$G$15*12,B337=0),0,B337+1)</f>
        <v>0</v>
      </c>
      <c r="C338" s="220" t="n">
        <f aca="false">IF(B338=0,0,C337-F337)</f>
        <v>0</v>
      </c>
      <c r="D338" s="220" t="n">
        <f aca="false">IF(B338=0,0,$G$17)</f>
        <v>0</v>
      </c>
      <c r="E338" s="220" t="n">
        <f aca="false">IF(B338=0,0,C338*$G$19/100)</f>
        <v>0</v>
      </c>
      <c r="F338" s="220" t="n">
        <f aca="false">IF(B338=0,0,D338-E338)</f>
        <v>0</v>
      </c>
      <c r="G338" s="193"/>
      <c r="H338" s="193"/>
      <c r="I338" s="193"/>
      <c r="J338" s="194"/>
      <c r="K338" s="193"/>
      <c r="L338" s="193"/>
      <c r="O338" s="196" t="n">
        <f aca="false">B338</f>
        <v>0</v>
      </c>
      <c r="P338" s="222" t="n">
        <f aca="false">IF(O338=0,0,SUM($E$23:E338))</f>
        <v>0</v>
      </c>
      <c r="Q338" s="222" t="n">
        <f aca="false">IF(O338=0,0,SUM($F$23:F338))</f>
        <v>0</v>
      </c>
    </row>
    <row r="339" s="195" customFormat="true" ht="12.75" hidden="false" customHeight="false" outlineLevel="0" collapsed="false">
      <c r="A339" s="193"/>
      <c r="B339" s="219" t="n">
        <f aca="false">IF(OR(B338=$G$15*12,B338=0),0,B338+1)</f>
        <v>0</v>
      </c>
      <c r="C339" s="220" t="n">
        <f aca="false">IF(B339=0,0,C338-F338)</f>
        <v>0</v>
      </c>
      <c r="D339" s="220" t="n">
        <f aca="false">IF(B339=0,0,$G$17)</f>
        <v>0</v>
      </c>
      <c r="E339" s="220" t="n">
        <f aca="false">IF(B339=0,0,C339*$G$19/100)</f>
        <v>0</v>
      </c>
      <c r="F339" s="220" t="n">
        <f aca="false">IF(B339=0,0,D339-E339)</f>
        <v>0</v>
      </c>
      <c r="G339" s="193"/>
      <c r="H339" s="193"/>
      <c r="I339" s="193"/>
      <c r="J339" s="194"/>
      <c r="K339" s="193"/>
      <c r="L339" s="193"/>
      <c r="O339" s="196" t="n">
        <f aca="false">B339</f>
        <v>0</v>
      </c>
      <c r="P339" s="222" t="n">
        <f aca="false">IF(O339=0,0,SUM($E$23:E339))</f>
        <v>0</v>
      </c>
      <c r="Q339" s="222" t="n">
        <f aca="false">IF(O339=0,0,SUM($F$23:F339))</f>
        <v>0</v>
      </c>
    </row>
    <row r="340" s="195" customFormat="true" ht="12.75" hidden="false" customHeight="false" outlineLevel="0" collapsed="false">
      <c r="A340" s="193"/>
      <c r="B340" s="219" t="n">
        <f aca="false">IF(OR(B339=$G$15*12,B339=0),0,B339+1)</f>
        <v>0</v>
      </c>
      <c r="C340" s="220" t="n">
        <f aca="false">IF(B340=0,0,C339-F339)</f>
        <v>0</v>
      </c>
      <c r="D340" s="220" t="n">
        <f aca="false">IF(B340=0,0,$G$17)</f>
        <v>0</v>
      </c>
      <c r="E340" s="220" t="n">
        <f aca="false">IF(B340=0,0,C340*$G$19/100)</f>
        <v>0</v>
      </c>
      <c r="F340" s="220" t="n">
        <f aca="false">IF(B340=0,0,D340-E340)</f>
        <v>0</v>
      </c>
      <c r="G340" s="193"/>
      <c r="H340" s="193"/>
      <c r="I340" s="193"/>
      <c r="J340" s="194"/>
      <c r="K340" s="193"/>
      <c r="L340" s="193"/>
      <c r="O340" s="196" t="n">
        <f aca="false">B340</f>
        <v>0</v>
      </c>
      <c r="P340" s="222" t="n">
        <f aca="false">IF(O340=0,0,SUM($E$23:E340))</f>
        <v>0</v>
      </c>
      <c r="Q340" s="222" t="n">
        <f aca="false">IF(O340=0,0,SUM($F$23:F340))</f>
        <v>0</v>
      </c>
    </row>
    <row r="341" s="195" customFormat="true" ht="12.75" hidden="false" customHeight="false" outlineLevel="0" collapsed="false">
      <c r="A341" s="193"/>
      <c r="B341" s="219" t="n">
        <f aca="false">IF(OR(B340=$G$15*12,B340=0),0,B340+1)</f>
        <v>0</v>
      </c>
      <c r="C341" s="220" t="n">
        <f aca="false">IF(B341=0,0,C340-F340)</f>
        <v>0</v>
      </c>
      <c r="D341" s="220" t="n">
        <f aca="false">IF(B341=0,0,$G$17)</f>
        <v>0</v>
      </c>
      <c r="E341" s="220" t="n">
        <f aca="false">IF(B341=0,0,C341*$G$19/100)</f>
        <v>0</v>
      </c>
      <c r="F341" s="220" t="n">
        <f aca="false">IF(B341=0,0,D341-E341)</f>
        <v>0</v>
      </c>
      <c r="G341" s="193"/>
      <c r="H341" s="193"/>
      <c r="I341" s="193"/>
      <c r="J341" s="194"/>
      <c r="K341" s="193"/>
      <c r="L341" s="193"/>
      <c r="O341" s="196" t="n">
        <f aca="false">B341</f>
        <v>0</v>
      </c>
      <c r="P341" s="222" t="n">
        <f aca="false">IF(O341=0,0,SUM($E$23:E341))</f>
        <v>0</v>
      </c>
      <c r="Q341" s="222" t="n">
        <f aca="false">IF(O341=0,0,SUM($F$23:F341))</f>
        <v>0</v>
      </c>
    </row>
    <row r="342" s="195" customFormat="true" ht="12.75" hidden="false" customHeight="false" outlineLevel="0" collapsed="false">
      <c r="A342" s="193"/>
      <c r="B342" s="219" t="n">
        <f aca="false">IF(OR(B341=$G$15*12,B341=0),0,B341+1)</f>
        <v>0</v>
      </c>
      <c r="C342" s="220" t="n">
        <f aca="false">IF(B342=0,0,C341-F341)</f>
        <v>0</v>
      </c>
      <c r="D342" s="220" t="n">
        <f aca="false">IF(B342=0,0,$G$17)</f>
        <v>0</v>
      </c>
      <c r="E342" s="220" t="n">
        <f aca="false">IF(B342=0,0,C342*$G$19/100)</f>
        <v>0</v>
      </c>
      <c r="F342" s="220" t="n">
        <f aca="false">IF(B342=0,0,D342-E342)</f>
        <v>0</v>
      </c>
      <c r="G342" s="193"/>
      <c r="H342" s="193"/>
      <c r="I342" s="193"/>
      <c r="J342" s="194"/>
      <c r="K342" s="193"/>
      <c r="L342" s="193"/>
      <c r="O342" s="196" t="n">
        <f aca="false">B342</f>
        <v>0</v>
      </c>
      <c r="P342" s="222" t="n">
        <f aca="false">IF(O342=0,0,SUM($E$23:E342))</f>
        <v>0</v>
      </c>
      <c r="Q342" s="222" t="n">
        <f aca="false">IF(O342=0,0,SUM($F$23:F342))</f>
        <v>0</v>
      </c>
    </row>
    <row r="343" s="195" customFormat="true" ht="12.75" hidden="false" customHeight="false" outlineLevel="0" collapsed="false">
      <c r="A343" s="193"/>
      <c r="B343" s="219" t="n">
        <f aca="false">IF(OR(B342=$G$15*12,B342=0),0,B342+1)</f>
        <v>0</v>
      </c>
      <c r="C343" s="220" t="n">
        <f aca="false">IF(B343=0,0,C342-F342)</f>
        <v>0</v>
      </c>
      <c r="D343" s="220" t="n">
        <f aca="false">IF(B343=0,0,$G$17)</f>
        <v>0</v>
      </c>
      <c r="E343" s="220" t="n">
        <f aca="false">IF(B343=0,0,C343*$G$19/100)</f>
        <v>0</v>
      </c>
      <c r="F343" s="220" t="n">
        <f aca="false">IF(B343=0,0,D343-E343)</f>
        <v>0</v>
      </c>
      <c r="G343" s="193"/>
      <c r="H343" s="193"/>
      <c r="I343" s="193"/>
      <c r="J343" s="194"/>
      <c r="K343" s="193"/>
      <c r="L343" s="193"/>
      <c r="O343" s="196" t="n">
        <f aca="false">B343</f>
        <v>0</v>
      </c>
      <c r="P343" s="222" t="n">
        <f aca="false">IF(O343=0,0,SUM($E$23:E343))</f>
        <v>0</v>
      </c>
      <c r="Q343" s="222" t="n">
        <f aca="false">IF(O343=0,0,SUM($F$23:F343))</f>
        <v>0</v>
      </c>
    </row>
    <row r="344" s="195" customFormat="true" ht="12.75" hidden="false" customHeight="false" outlineLevel="0" collapsed="false">
      <c r="A344" s="193"/>
      <c r="B344" s="219" t="n">
        <f aca="false">IF(OR(B343=$G$15*12,B343=0),0,B343+1)</f>
        <v>0</v>
      </c>
      <c r="C344" s="220" t="n">
        <f aca="false">IF(B344=0,0,C343-F343)</f>
        <v>0</v>
      </c>
      <c r="D344" s="220" t="n">
        <f aca="false">IF(B344=0,0,$G$17)</f>
        <v>0</v>
      </c>
      <c r="E344" s="220" t="n">
        <f aca="false">IF(B344=0,0,C344*$G$19/100)</f>
        <v>0</v>
      </c>
      <c r="F344" s="220" t="n">
        <f aca="false">IF(B344=0,0,D344-E344)</f>
        <v>0</v>
      </c>
      <c r="G344" s="193"/>
      <c r="H344" s="193"/>
      <c r="I344" s="193"/>
      <c r="J344" s="194"/>
      <c r="K344" s="193"/>
      <c r="L344" s="193"/>
      <c r="O344" s="196" t="n">
        <f aca="false">B344</f>
        <v>0</v>
      </c>
      <c r="P344" s="222" t="n">
        <f aca="false">IF(O344=0,0,SUM($E$23:E344))</f>
        <v>0</v>
      </c>
      <c r="Q344" s="222" t="n">
        <f aca="false">IF(O344=0,0,SUM($F$23:F344))</f>
        <v>0</v>
      </c>
    </row>
    <row r="345" s="195" customFormat="true" ht="12.75" hidden="false" customHeight="false" outlineLevel="0" collapsed="false">
      <c r="A345" s="193"/>
      <c r="B345" s="219" t="n">
        <f aca="false">IF(OR(B344=$G$15*12,B344=0),0,B344+1)</f>
        <v>0</v>
      </c>
      <c r="C345" s="220" t="n">
        <f aca="false">IF(B345=0,0,C344-F344)</f>
        <v>0</v>
      </c>
      <c r="D345" s="220" t="n">
        <f aca="false">IF(B345=0,0,$G$17)</f>
        <v>0</v>
      </c>
      <c r="E345" s="220" t="n">
        <f aca="false">IF(B345=0,0,C345*$G$19/100)</f>
        <v>0</v>
      </c>
      <c r="F345" s="220" t="n">
        <f aca="false">IF(B345=0,0,D345-E345)</f>
        <v>0</v>
      </c>
      <c r="G345" s="193"/>
      <c r="H345" s="193"/>
      <c r="I345" s="193"/>
      <c r="J345" s="194"/>
      <c r="K345" s="193"/>
      <c r="L345" s="193"/>
      <c r="O345" s="196" t="n">
        <f aca="false">B345</f>
        <v>0</v>
      </c>
      <c r="P345" s="222" t="n">
        <f aca="false">IF(O345=0,0,SUM($E$23:E345))</f>
        <v>0</v>
      </c>
      <c r="Q345" s="222" t="n">
        <f aca="false">IF(O345=0,0,SUM($F$23:F345))</f>
        <v>0</v>
      </c>
    </row>
    <row r="346" s="195" customFormat="true" ht="12.75" hidden="false" customHeight="false" outlineLevel="0" collapsed="false">
      <c r="A346" s="193"/>
      <c r="B346" s="219" t="n">
        <f aca="false">IF(OR(B345=$G$15*12,B345=0),0,B345+1)</f>
        <v>0</v>
      </c>
      <c r="C346" s="220" t="n">
        <f aca="false">IF(B346=0,0,C345-F345)</f>
        <v>0</v>
      </c>
      <c r="D346" s="220" t="n">
        <f aca="false">IF(B346=0,0,$G$17)</f>
        <v>0</v>
      </c>
      <c r="E346" s="220" t="n">
        <f aca="false">IF(B346=0,0,C346*$G$19/100)</f>
        <v>0</v>
      </c>
      <c r="F346" s="220" t="n">
        <f aca="false">IF(B346=0,0,D346-E346)</f>
        <v>0</v>
      </c>
      <c r="G346" s="193"/>
      <c r="H346" s="193"/>
      <c r="I346" s="193"/>
      <c r="J346" s="194"/>
      <c r="K346" s="193"/>
      <c r="L346" s="193"/>
      <c r="O346" s="196" t="n">
        <f aca="false">B346</f>
        <v>0</v>
      </c>
      <c r="P346" s="222" t="n">
        <f aca="false">IF(O346=0,0,SUM($E$23:E346))</f>
        <v>0</v>
      </c>
      <c r="Q346" s="222" t="n">
        <f aca="false">IF(O346=0,0,SUM($F$23:F346))</f>
        <v>0</v>
      </c>
    </row>
    <row r="347" s="195" customFormat="true" ht="12.75" hidden="false" customHeight="false" outlineLevel="0" collapsed="false">
      <c r="A347" s="193"/>
      <c r="B347" s="219" t="n">
        <f aca="false">IF(OR(B346=$G$15*12,B346=0),0,B346+1)</f>
        <v>0</v>
      </c>
      <c r="C347" s="220" t="n">
        <f aca="false">IF(B347=0,0,C346-F346)</f>
        <v>0</v>
      </c>
      <c r="D347" s="220" t="n">
        <f aca="false">IF(B347=0,0,$G$17)</f>
        <v>0</v>
      </c>
      <c r="E347" s="220" t="n">
        <f aca="false">IF(B347=0,0,C347*$G$19/100)</f>
        <v>0</v>
      </c>
      <c r="F347" s="220" t="n">
        <f aca="false">IF(B347=0,0,D347-E347)</f>
        <v>0</v>
      </c>
      <c r="G347" s="193"/>
      <c r="H347" s="193"/>
      <c r="I347" s="193"/>
      <c r="J347" s="194"/>
      <c r="K347" s="193"/>
      <c r="L347" s="193"/>
      <c r="O347" s="196" t="n">
        <f aca="false">B347</f>
        <v>0</v>
      </c>
      <c r="P347" s="222" t="n">
        <f aca="false">IF(O347=0,0,SUM($E$23:E347))</f>
        <v>0</v>
      </c>
      <c r="Q347" s="222" t="n">
        <f aca="false">IF(O347=0,0,SUM($F$23:F347))</f>
        <v>0</v>
      </c>
    </row>
    <row r="348" s="195" customFormat="true" ht="12.75" hidden="false" customHeight="false" outlineLevel="0" collapsed="false">
      <c r="A348" s="193"/>
      <c r="B348" s="219" t="n">
        <f aca="false">IF(OR(B347=$G$15*12,B347=0),0,B347+1)</f>
        <v>0</v>
      </c>
      <c r="C348" s="220" t="n">
        <f aca="false">IF(B348=0,0,C347-F347)</f>
        <v>0</v>
      </c>
      <c r="D348" s="220" t="n">
        <f aca="false">IF(B348=0,0,$G$17)</f>
        <v>0</v>
      </c>
      <c r="E348" s="220" t="n">
        <f aca="false">IF(B348=0,0,C348*$G$19/100)</f>
        <v>0</v>
      </c>
      <c r="F348" s="220" t="n">
        <f aca="false">IF(B348=0,0,D348-E348)</f>
        <v>0</v>
      </c>
      <c r="G348" s="193"/>
      <c r="H348" s="193"/>
      <c r="I348" s="193"/>
      <c r="J348" s="194"/>
      <c r="K348" s="193"/>
      <c r="L348" s="193"/>
      <c r="O348" s="196" t="n">
        <f aca="false">B348</f>
        <v>0</v>
      </c>
      <c r="P348" s="222" t="n">
        <f aca="false">IF(O348=0,0,SUM($E$23:E348))</f>
        <v>0</v>
      </c>
      <c r="Q348" s="222" t="n">
        <f aca="false">IF(O348=0,0,SUM($F$23:F348))</f>
        <v>0</v>
      </c>
    </row>
    <row r="349" s="195" customFormat="true" ht="12.75" hidden="false" customHeight="false" outlineLevel="0" collapsed="false">
      <c r="A349" s="193"/>
      <c r="B349" s="219" t="n">
        <f aca="false">IF(OR(B348=$G$15*12,B348=0),0,B348+1)</f>
        <v>0</v>
      </c>
      <c r="C349" s="220" t="n">
        <f aca="false">IF(B349=0,0,C348-F348)</f>
        <v>0</v>
      </c>
      <c r="D349" s="220" t="n">
        <f aca="false">IF(B349=0,0,$G$17)</f>
        <v>0</v>
      </c>
      <c r="E349" s="220" t="n">
        <f aca="false">IF(B349=0,0,C349*$G$19/100)</f>
        <v>0</v>
      </c>
      <c r="F349" s="220" t="n">
        <f aca="false">IF(B349=0,0,D349-E349)</f>
        <v>0</v>
      </c>
      <c r="G349" s="193"/>
      <c r="H349" s="193"/>
      <c r="I349" s="193"/>
      <c r="J349" s="194"/>
      <c r="K349" s="193"/>
      <c r="L349" s="193"/>
      <c r="O349" s="196" t="n">
        <f aca="false">B349</f>
        <v>0</v>
      </c>
      <c r="P349" s="222" t="n">
        <f aca="false">IF(O349=0,0,SUM($E$23:E349))</f>
        <v>0</v>
      </c>
      <c r="Q349" s="222" t="n">
        <f aca="false">IF(O349=0,0,SUM($F$23:F349))</f>
        <v>0</v>
      </c>
    </row>
    <row r="350" s="195" customFormat="true" ht="12.75" hidden="false" customHeight="false" outlineLevel="0" collapsed="false">
      <c r="A350" s="193"/>
      <c r="B350" s="219" t="n">
        <f aca="false">IF(OR(B349=$G$15*12,B349=0),0,B349+1)</f>
        <v>0</v>
      </c>
      <c r="C350" s="220" t="n">
        <f aca="false">IF(B350=0,0,C349-F349)</f>
        <v>0</v>
      </c>
      <c r="D350" s="220" t="n">
        <f aca="false">IF(B350=0,0,$G$17)</f>
        <v>0</v>
      </c>
      <c r="E350" s="220" t="n">
        <f aca="false">IF(B350=0,0,C350*$G$19/100)</f>
        <v>0</v>
      </c>
      <c r="F350" s="220" t="n">
        <f aca="false">IF(B350=0,0,D350-E350)</f>
        <v>0</v>
      </c>
      <c r="G350" s="193"/>
      <c r="H350" s="193"/>
      <c r="I350" s="193"/>
      <c r="J350" s="194"/>
      <c r="K350" s="193"/>
      <c r="L350" s="193"/>
      <c r="O350" s="196" t="n">
        <f aca="false">B350</f>
        <v>0</v>
      </c>
      <c r="P350" s="222" t="n">
        <f aca="false">IF(O350=0,0,SUM($E$23:E350))</f>
        <v>0</v>
      </c>
      <c r="Q350" s="222" t="n">
        <f aca="false">IF(O350=0,0,SUM($F$23:F350))</f>
        <v>0</v>
      </c>
    </row>
    <row r="351" s="195" customFormat="true" ht="12.75" hidden="false" customHeight="false" outlineLevel="0" collapsed="false">
      <c r="A351" s="193"/>
      <c r="B351" s="219" t="n">
        <f aca="false">IF(OR(B350=$G$15*12,B350=0),0,B350+1)</f>
        <v>0</v>
      </c>
      <c r="C351" s="220" t="n">
        <f aca="false">IF(B351=0,0,C350-F350)</f>
        <v>0</v>
      </c>
      <c r="D351" s="220" t="n">
        <f aca="false">IF(B351=0,0,$G$17)</f>
        <v>0</v>
      </c>
      <c r="E351" s="220" t="n">
        <f aca="false">IF(B351=0,0,C351*$G$19/100)</f>
        <v>0</v>
      </c>
      <c r="F351" s="220" t="n">
        <f aca="false">IF(B351=0,0,D351-E351)</f>
        <v>0</v>
      </c>
      <c r="G351" s="193"/>
      <c r="H351" s="193"/>
      <c r="I351" s="193"/>
      <c r="J351" s="194"/>
      <c r="K351" s="193"/>
      <c r="L351" s="193"/>
      <c r="O351" s="196" t="n">
        <f aca="false">B351</f>
        <v>0</v>
      </c>
      <c r="P351" s="222" t="n">
        <f aca="false">IF(O351=0,0,SUM($E$23:E351))</f>
        <v>0</v>
      </c>
      <c r="Q351" s="222" t="n">
        <f aca="false">IF(O351=0,0,SUM($F$23:F351))</f>
        <v>0</v>
      </c>
    </row>
    <row r="352" s="195" customFormat="true" ht="12.75" hidden="false" customHeight="false" outlineLevel="0" collapsed="false">
      <c r="A352" s="193"/>
      <c r="B352" s="219" t="n">
        <f aca="false">IF(OR(B351=$G$15*12,B351=0),0,B351+1)</f>
        <v>0</v>
      </c>
      <c r="C352" s="220" t="n">
        <f aca="false">IF(B352=0,0,C351-F351)</f>
        <v>0</v>
      </c>
      <c r="D352" s="220" t="n">
        <f aca="false">IF(B352=0,0,$G$17)</f>
        <v>0</v>
      </c>
      <c r="E352" s="220" t="n">
        <f aca="false">IF(B352=0,0,C352*$G$19/100)</f>
        <v>0</v>
      </c>
      <c r="F352" s="220" t="n">
        <f aca="false">IF(B352=0,0,D352-E352)</f>
        <v>0</v>
      </c>
      <c r="G352" s="193"/>
      <c r="H352" s="193"/>
      <c r="I352" s="193"/>
      <c r="J352" s="194"/>
      <c r="K352" s="193"/>
      <c r="L352" s="193"/>
      <c r="O352" s="196" t="n">
        <f aca="false">B352</f>
        <v>0</v>
      </c>
      <c r="P352" s="222" t="n">
        <f aca="false">IF(O352=0,0,SUM($E$23:E352))</f>
        <v>0</v>
      </c>
      <c r="Q352" s="222" t="n">
        <f aca="false">IF(O352=0,0,SUM($F$23:F352))</f>
        <v>0</v>
      </c>
    </row>
    <row r="353" s="195" customFormat="true" ht="12.75" hidden="false" customHeight="false" outlineLevel="0" collapsed="false">
      <c r="A353" s="193"/>
      <c r="B353" s="219" t="n">
        <f aca="false">IF(OR(B352=$G$15*12,B352=0),0,B352+1)</f>
        <v>0</v>
      </c>
      <c r="C353" s="220" t="n">
        <f aca="false">IF(B353=0,0,C352-F352)</f>
        <v>0</v>
      </c>
      <c r="D353" s="220" t="n">
        <f aca="false">IF(B353=0,0,$G$17)</f>
        <v>0</v>
      </c>
      <c r="E353" s="220" t="n">
        <f aca="false">IF(B353=0,0,C353*$G$19/100)</f>
        <v>0</v>
      </c>
      <c r="F353" s="220" t="n">
        <f aca="false">IF(B353=0,0,D353-E353)</f>
        <v>0</v>
      </c>
      <c r="G353" s="193"/>
      <c r="H353" s="193"/>
      <c r="I353" s="193"/>
      <c r="J353" s="194"/>
      <c r="K353" s="193"/>
      <c r="L353" s="193"/>
      <c r="O353" s="196" t="n">
        <f aca="false">B353</f>
        <v>0</v>
      </c>
      <c r="P353" s="222" t="n">
        <f aca="false">IF(O353=0,0,SUM($E$23:E353))</f>
        <v>0</v>
      </c>
      <c r="Q353" s="222" t="n">
        <f aca="false">IF(O353=0,0,SUM($F$23:F353))</f>
        <v>0</v>
      </c>
    </row>
    <row r="354" s="195" customFormat="true" ht="12.75" hidden="false" customHeight="false" outlineLevel="0" collapsed="false">
      <c r="A354" s="193"/>
      <c r="B354" s="219" t="n">
        <f aca="false">IF(OR(B353=$G$15*12,B353=0),0,B353+1)</f>
        <v>0</v>
      </c>
      <c r="C354" s="220" t="n">
        <f aca="false">IF(B354=0,0,C353-F353)</f>
        <v>0</v>
      </c>
      <c r="D354" s="220" t="n">
        <f aca="false">IF(B354=0,0,$G$17)</f>
        <v>0</v>
      </c>
      <c r="E354" s="220" t="n">
        <f aca="false">IF(B354=0,0,C354*$G$19/100)</f>
        <v>0</v>
      </c>
      <c r="F354" s="220" t="n">
        <f aca="false">IF(B354=0,0,D354-E354)</f>
        <v>0</v>
      </c>
      <c r="G354" s="193"/>
      <c r="H354" s="193"/>
      <c r="I354" s="193"/>
      <c r="J354" s="194"/>
      <c r="K354" s="193"/>
      <c r="L354" s="193"/>
      <c r="O354" s="196" t="n">
        <f aca="false">B354</f>
        <v>0</v>
      </c>
      <c r="P354" s="222" t="n">
        <f aca="false">IF(O354=0,0,SUM($E$23:E354))</f>
        <v>0</v>
      </c>
      <c r="Q354" s="222" t="n">
        <f aca="false">IF(O354=0,0,SUM($F$23:F354))</f>
        <v>0</v>
      </c>
    </row>
    <row r="355" s="195" customFormat="true" ht="12.75" hidden="false" customHeight="false" outlineLevel="0" collapsed="false">
      <c r="A355" s="193"/>
      <c r="B355" s="219" t="n">
        <f aca="false">IF(OR(B354=$G$15*12,B354=0),0,B354+1)</f>
        <v>0</v>
      </c>
      <c r="C355" s="220" t="n">
        <f aca="false">IF(B355=0,0,C354-F354)</f>
        <v>0</v>
      </c>
      <c r="D355" s="220" t="n">
        <f aca="false">IF(B355=0,0,$G$17)</f>
        <v>0</v>
      </c>
      <c r="E355" s="220" t="n">
        <f aca="false">IF(B355=0,0,C355*$G$19/100)</f>
        <v>0</v>
      </c>
      <c r="F355" s="220" t="n">
        <f aca="false">IF(B355=0,0,D355-E355)</f>
        <v>0</v>
      </c>
      <c r="G355" s="193"/>
      <c r="H355" s="193"/>
      <c r="I355" s="193"/>
      <c r="J355" s="194"/>
      <c r="K355" s="193"/>
      <c r="L355" s="193"/>
      <c r="O355" s="196" t="n">
        <f aca="false">B355</f>
        <v>0</v>
      </c>
      <c r="P355" s="222" t="n">
        <f aca="false">IF(O355=0,0,SUM($E$23:E355))</f>
        <v>0</v>
      </c>
      <c r="Q355" s="222" t="n">
        <f aca="false">IF(O355=0,0,SUM($F$23:F355))</f>
        <v>0</v>
      </c>
    </row>
    <row r="356" s="195" customFormat="true" ht="12.75" hidden="false" customHeight="false" outlineLevel="0" collapsed="false">
      <c r="A356" s="193"/>
      <c r="B356" s="219" t="n">
        <f aca="false">IF(OR(B355=$G$15*12,B355=0),0,B355+1)</f>
        <v>0</v>
      </c>
      <c r="C356" s="220" t="n">
        <f aca="false">IF(B356=0,0,C355-F355)</f>
        <v>0</v>
      </c>
      <c r="D356" s="220" t="n">
        <f aca="false">IF(B356=0,0,$G$17)</f>
        <v>0</v>
      </c>
      <c r="E356" s="220" t="n">
        <f aca="false">IF(B356=0,0,C356*$G$19/100)</f>
        <v>0</v>
      </c>
      <c r="F356" s="220" t="n">
        <f aca="false">IF(B356=0,0,D356-E356)</f>
        <v>0</v>
      </c>
      <c r="G356" s="193"/>
      <c r="H356" s="193"/>
      <c r="I356" s="193"/>
      <c r="J356" s="194"/>
      <c r="K356" s="193"/>
      <c r="L356" s="193"/>
      <c r="O356" s="196" t="n">
        <f aca="false">B356</f>
        <v>0</v>
      </c>
      <c r="P356" s="222" t="n">
        <f aca="false">IF(O356=0,0,SUM($E$23:E356))</f>
        <v>0</v>
      </c>
      <c r="Q356" s="222" t="n">
        <f aca="false">IF(O356=0,0,SUM($F$23:F356))</f>
        <v>0</v>
      </c>
    </row>
    <row r="357" s="195" customFormat="true" ht="12.75" hidden="false" customHeight="false" outlineLevel="0" collapsed="false">
      <c r="A357" s="193"/>
      <c r="B357" s="219" t="n">
        <f aca="false">IF(OR(B356=$G$15*12,B356=0),0,B356+1)</f>
        <v>0</v>
      </c>
      <c r="C357" s="220" t="n">
        <f aca="false">IF(B357=0,0,C356-F356)</f>
        <v>0</v>
      </c>
      <c r="D357" s="220" t="n">
        <f aca="false">IF(B357=0,0,$G$17)</f>
        <v>0</v>
      </c>
      <c r="E357" s="220" t="n">
        <f aca="false">IF(B357=0,0,C357*$G$19/100)</f>
        <v>0</v>
      </c>
      <c r="F357" s="220" t="n">
        <f aca="false">IF(B357=0,0,D357-E357)</f>
        <v>0</v>
      </c>
      <c r="G357" s="193"/>
      <c r="H357" s="193"/>
      <c r="I357" s="193"/>
      <c r="J357" s="194"/>
      <c r="K357" s="193"/>
      <c r="L357" s="193"/>
      <c r="O357" s="196" t="n">
        <f aca="false">B357</f>
        <v>0</v>
      </c>
      <c r="P357" s="222" t="n">
        <f aca="false">IF(O357=0,0,SUM($E$23:E357))</f>
        <v>0</v>
      </c>
      <c r="Q357" s="222" t="n">
        <f aca="false">IF(O357=0,0,SUM($F$23:F357))</f>
        <v>0</v>
      </c>
    </row>
    <row r="358" s="195" customFormat="true" ht="12.75" hidden="false" customHeight="false" outlineLevel="0" collapsed="false">
      <c r="A358" s="193"/>
      <c r="B358" s="219" t="n">
        <f aca="false">IF(OR(B357=$G$15*12,B357=0),0,B357+1)</f>
        <v>0</v>
      </c>
      <c r="C358" s="220" t="n">
        <f aca="false">IF(B358=0,0,C357-F357)</f>
        <v>0</v>
      </c>
      <c r="D358" s="220" t="n">
        <f aca="false">IF(B358=0,0,$G$17)</f>
        <v>0</v>
      </c>
      <c r="E358" s="220" t="n">
        <f aca="false">IF(B358=0,0,C358*$G$19/100)</f>
        <v>0</v>
      </c>
      <c r="F358" s="220" t="n">
        <f aca="false">IF(B358=0,0,D358-E358)</f>
        <v>0</v>
      </c>
      <c r="G358" s="193"/>
      <c r="H358" s="193"/>
      <c r="I358" s="193"/>
      <c r="J358" s="194"/>
      <c r="K358" s="193"/>
      <c r="L358" s="193"/>
      <c r="O358" s="196" t="n">
        <f aca="false">B358</f>
        <v>0</v>
      </c>
      <c r="P358" s="222" t="n">
        <f aca="false">IF(O358=0,0,SUM($E$23:E358))</f>
        <v>0</v>
      </c>
      <c r="Q358" s="222" t="n">
        <f aca="false">IF(O358=0,0,SUM($F$23:F358))</f>
        <v>0</v>
      </c>
    </row>
    <row r="359" s="195" customFormat="true" ht="12.75" hidden="false" customHeight="false" outlineLevel="0" collapsed="false">
      <c r="A359" s="193"/>
      <c r="B359" s="219" t="n">
        <f aca="false">IF(OR(B358=$G$15*12,B358=0),0,B358+1)</f>
        <v>0</v>
      </c>
      <c r="C359" s="220" t="n">
        <f aca="false">IF(B359=0,0,C358-F358)</f>
        <v>0</v>
      </c>
      <c r="D359" s="220" t="n">
        <f aca="false">IF(B359=0,0,$G$17)</f>
        <v>0</v>
      </c>
      <c r="E359" s="220" t="n">
        <f aca="false">IF(B359=0,0,C359*$G$19/100)</f>
        <v>0</v>
      </c>
      <c r="F359" s="220" t="n">
        <f aca="false">IF(B359=0,0,D359-E359)</f>
        <v>0</v>
      </c>
      <c r="G359" s="193"/>
      <c r="H359" s="193"/>
      <c r="I359" s="193"/>
      <c r="J359" s="194"/>
      <c r="K359" s="193"/>
      <c r="L359" s="193"/>
      <c r="O359" s="196" t="n">
        <f aca="false">B359</f>
        <v>0</v>
      </c>
      <c r="P359" s="222" t="n">
        <f aca="false">IF(O359=0,0,SUM($E$23:E359))</f>
        <v>0</v>
      </c>
      <c r="Q359" s="222" t="n">
        <f aca="false">IF(O359=0,0,SUM($F$23:F359))</f>
        <v>0</v>
      </c>
    </row>
    <row r="360" s="195" customFormat="true" ht="12.75" hidden="false" customHeight="false" outlineLevel="0" collapsed="false">
      <c r="A360" s="193"/>
      <c r="B360" s="219" t="n">
        <f aca="false">IF(OR(B359=$G$15*12,B359=0),0,B359+1)</f>
        <v>0</v>
      </c>
      <c r="C360" s="220" t="n">
        <f aca="false">IF(B360=0,0,C359-F359)</f>
        <v>0</v>
      </c>
      <c r="D360" s="220" t="n">
        <f aca="false">IF(B360=0,0,$G$17)</f>
        <v>0</v>
      </c>
      <c r="E360" s="220" t="n">
        <f aca="false">IF(B360=0,0,C360*$G$19/100)</f>
        <v>0</v>
      </c>
      <c r="F360" s="220" t="n">
        <f aca="false">IF(B360=0,0,D360-E360)</f>
        <v>0</v>
      </c>
      <c r="G360" s="193"/>
      <c r="H360" s="193"/>
      <c r="I360" s="193"/>
      <c r="J360" s="194"/>
      <c r="K360" s="193"/>
      <c r="L360" s="193"/>
      <c r="O360" s="196" t="n">
        <f aca="false">B360</f>
        <v>0</v>
      </c>
      <c r="P360" s="222" t="n">
        <f aca="false">IF(O360=0,0,SUM($E$23:E360))</f>
        <v>0</v>
      </c>
      <c r="Q360" s="222" t="n">
        <f aca="false">IF(O360=0,0,SUM($F$23:F360))</f>
        <v>0</v>
      </c>
    </row>
    <row r="361" s="195" customFormat="true" ht="12.75" hidden="false" customHeight="false" outlineLevel="0" collapsed="false">
      <c r="A361" s="193"/>
      <c r="B361" s="219" t="n">
        <f aca="false">IF(OR(B360=$G$15*12,B360=0),0,B360+1)</f>
        <v>0</v>
      </c>
      <c r="C361" s="220" t="n">
        <f aca="false">IF(B361=0,0,C360-F360)</f>
        <v>0</v>
      </c>
      <c r="D361" s="220" t="n">
        <f aca="false">IF(B361=0,0,$G$17)</f>
        <v>0</v>
      </c>
      <c r="E361" s="220" t="n">
        <f aca="false">IF(B361=0,0,C361*$G$19/100)</f>
        <v>0</v>
      </c>
      <c r="F361" s="220" t="n">
        <f aca="false">IF(B361=0,0,D361-E361)</f>
        <v>0</v>
      </c>
      <c r="G361" s="193"/>
      <c r="H361" s="193"/>
      <c r="I361" s="193"/>
      <c r="J361" s="194"/>
      <c r="K361" s="193"/>
      <c r="L361" s="193"/>
      <c r="O361" s="196" t="n">
        <f aca="false">B361</f>
        <v>0</v>
      </c>
      <c r="P361" s="222" t="n">
        <f aca="false">IF(O361=0,0,SUM($E$23:E361))</f>
        <v>0</v>
      </c>
      <c r="Q361" s="222" t="n">
        <f aca="false">IF(O361=0,0,SUM($F$23:F361))</f>
        <v>0</v>
      </c>
    </row>
    <row r="362" s="195" customFormat="true" ht="12.75" hidden="false" customHeight="false" outlineLevel="0" collapsed="false">
      <c r="A362" s="193"/>
      <c r="B362" s="219" t="n">
        <f aca="false">IF(OR(B361=$G$15*12,B361=0),0,B361+1)</f>
        <v>0</v>
      </c>
      <c r="C362" s="220" t="n">
        <f aca="false">IF(B362=0,0,C361-F361)</f>
        <v>0</v>
      </c>
      <c r="D362" s="220" t="n">
        <f aca="false">IF(B362=0,0,$G$17)</f>
        <v>0</v>
      </c>
      <c r="E362" s="220" t="n">
        <f aca="false">IF(B362=0,0,C362*$G$19/100)</f>
        <v>0</v>
      </c>
      <c r="F362" s="220" t="n">
        <f aca="false">IF(B362=0,0,D362-E362)</f>
        <v>0</v>
      </c>
      <c r="G362" s="193"/>
      <c r="H362" s="193"/>
      <c r="I362" s="193"/>
      <c r="J362" s="194"/>
      <c r="K362" s="193"/>
      <c r="L362" s="193"/>
      <c r="O362" s="196" t="n">
        <f aca="false">B362</f>
        <v>0</v>
      </c>
      <c r="P362" s="222" t="n">
        <f aca="false">IF(O362=0,0,SUM($E$23:E362))</f>
        <v>0</v>
      </c>
      <c r="Q362" s="222" t="n">
        <f aca="false">IF(O362=0,0,SUM($F$23:F362))</f>
        <v>0</v>
      </c>
    </row>
    <row r="363" s="195" customFormat="true" ht="12.75" hidden="false" customHeight="false" outlineLevel="0" collapsed="false">
      <c r="A363" s="193"/>
      <c r="B363" s="219" t="n">
        <f aca="false">IF(OR(B362=$G$15*12,B362=0),0,B362+1)</f>
        <v>0</v>
      </c>
      <c r="C363" s="220" t="n">
        <f aca="false">IF(B363=0,0,C362-F362)</f>
        <v>0</v>
      </c>
      <c r="D363" s="220" t="n">
        <f aca="false">IF(B363=0,0,$G$17)</f>
        <v>0</v>
      </c>
      <c r="E363" s="220" t="n">
        <f aca="false">IF(B363=0,0,C363*$G$19/100)</f>
        <v>0</v>
      </c>
      <c r="F363" s="220" t="n">
        <f aca="false">IF(B363=0,0,D363-E363)</f>
        <v>0</v>
      </c>
      <c r="G363" s="193"/>
      <c r="H363" s="193"/>
      <c r="I363" s="193"/>
      <c r="J363" s="194"/>
      <c r="K363" s="193"/>
      <c r="L363" s="193"/>
      <c r="O363" s="196" t="n">
        <f aca="false">B363</f>
        <v>0</v>
      </c>
      <c r="P363" s="222" t="n">
        <f aca="false">IF(O363=0,0,SUM($E$23:E363))</f>
        <v>0</v>
      </c>
      <c r="Q363" s="222" t="n">
        <f aca="false">IF(O363=0,0,SUM($F$23:F363))</f>
        <v>0</v>
      </c>
    </row>
    <row r="364" s="195" customFormat="true" ht="12.75" hidden="false" customHeight="false" outlineLevel="0" collapsed="false">
      <c r="A364" s="193"/>
      <c r="B364" s="219" t="n">
        <f aca="false">IF(OR(B363=$G$15*12,B363=0),0,B363+1)</f>
        <v>0</v>
      </c>
      <c r="C364" s="220" t="n">
        <f aca="false">IF(B364=0,0,C363-F363)</f>
        <v>0</v>
      </c>
      <c r="D364" s="220" t="n">
        <f aca="false">IF(B364=0,0,$G$17)</f>
        <v>0</v>
      </c>
      <c r="E364" s="220" t="n">
        <f aca="false">IF(B364=0,0,C364*$G$19/100)</f>
        <v>0</v>
      </c>
      <c r="F364" s="220" t="n">
        <f aca="false">IF(B364=0,0,D364-E364)</f>
        <v>0</v>
      </c>
      <c r="G364" s="193"/>
      <c r="H364" s="193"/>
      <c r="I364" s="193"/>
      <c r="J364" s="194"/>
      <c r="K364" s="193"/>
      <c r="L364" s="193"/>
      <c r="O364" s="196" t="n">
        <f aca="false">B364</f>
        <v>0</v>
      </c>
      <c r="P364" s="222" t="n">
        <f aca="false">IF(O364=0,0,SUM($E$23:E364))</f>
        <v>0</v>
      </c>
      <c r="Q364" s="222" t="n">
        <f aca="false">IF(O364=0,0,SUM($F$23:F364))</f>
        <v>0</v>
      </c>
    </row>
    <row r="365" s="195" customFormat="true" ht="12.75" hidden="false" customHeight="false" outlineLevel="0" collapsed="false">
      <c r="A365" s="193"/>
      <c r="B365" s="219" t="n">
        <f aca="false">IF(OR(B364=$G$15*12,B364=0),0,B364+1)</f>
        <v>0</v>
      </c>
      <c r="C365" s="220" t="n">
        <f aca="false">IF(B365=0,0,C364-F364)</f>
        <v>0</v>
      </c>
      <c r="D365" s="220" t="n">
        <f aca="false">IF(B365=0,0,$G$17)</f>
        <v>0</v>
      </c>
      <c r="E365" s="220" t="n">
        <f aca="false">IF(B365=0,0,C365*$G$19/100)</f>
        <v>0</v>
      </c>
      <c r="F365" s="220" t="n">
        <f aca="false">IF(B365=0,0,D365-E365)</f>
        <v>0</v>
      </c>
      <c r="G365" s="193"/>
      <c r="H365" s="193"/>
      <c r="I365" s="193"/>
      <c r="J365" s="194"/>
      <c r="K365" s="193"/>
      <c r="L365" s="193"/>
      <c r="O365" s="196" t="n">
        <f aca="false">B365</f>
        <v>0</v>
      </c>
      <c r="P365" s="222" t="n">
        <f aca="false">IF(O365=0,0,SUM($E$23:E365))</f>
        <v>0</v>
      </c>
      <c r="Q365" s="222" t="n">
        <f aca="false">IF(O365=0,0,SUM($F$23:F365))</f>
        <v>0</v>
      </c>
    </row>
    <row r="366" s="195" customFormat="true" ht="12.75" hidden="false" customHeight="false" outlineLevel="0" collapsed="false">
      <c r="A366" s="193"/>
      <c r="B366" s="219" t="n">
        <f aca="false">IF(OR(B365=$G$15*12,B365=0),0,B365+1)</f>
        <v>0</v>
      </c>
      <c r="C366" s="220" t="n">
        <f aca="false">IF(B366=0,0,C365-F365)</f>
        <v>0</v>
      </c>
      <c r="D366" s="220" t="n">
        <f aca="false">IF(B366=0,0,$G$17)</f>
        <v>0</v>
      </c>
      <c r="E366" s="220" t="n">
        <f aca="false">IF(B366=0,0,C366*$G$19/100)</f>
        <v>0</v>
      </c>
      <c r="F366" s="220" t="n">
        <f aca="false">IF(B366=0,0,D366-E366)</f>
        <v>0</v>
      </c>
      <c r="G366" s="193"/>
      <c r="H366" s="193"/>
      <c r="I366" s="193"/>
      <c r="J366" s="194"/>
      <c r="K366" s="193"/>
      <c r="L366" s="193"/>
      <c r="O366" s="196" t="n">
        <f aca="false">B366</f>
        <v>0</v>
      </c>
      <c r="P366" s="222" t="n">
        <f aca="false">IF(O366=0,0,SUM($E$23:E366))</f>
        <v>0</v>
      </c>
      <c r="Q366" s="222" t="n">
        <f aca="false">IF(O366=0,0,SUM($F$23:F366))</f>
        <v>0</v>
      </c>
    </row>
    <row r="367" s="195" customFormat="true" ht="12.75" hidden="false" customHeight="false" outlineLevel="0" collapsed="false">
      <c r="A367" s="193"/>
      <c r="B367" s="219" t="n">
        <f aca="false">IF(OR(B366=$G$15*12,B366=0),0,B366+1)</f>
        <v>0</v>
      </c>
      <c r="C367" s="220" t="n">
        <f aca="false">IF(B367=0,0,C366-F366)</f>
        <v>0</v>
      </c>
      <c r="D367" s="220" t="n">
        <f aca="false">IF(B367=0,0,$G$17)</f>
        <v>0</v>
      </c>
      <c r="E367" s="220" t="n">
        <f aca="false">IF(B367=0,0,C367*$G$19/100)</f>
        <v>0</v>
      </c>
      <c r="F367" s="220" t="n">
        <f aca="false">IF(B367=0,0,D367-E367)</f>
        <v>0</v>
      </c>
      <c r="G367" s="193"/>
      <c r="H367" s="193"/>
      <c r="I367" s="193"/>
      <c r="J367" s="194"/>
      <c r="K367" s="193"/>
      <c r="L367" s="193"/>
      <c r="O367" s="196" t="n">
        <f aca="false">B367</f>
        <v>0</v>
      </c>
      <c r="P367" s="222" t="n">
        <f aca="false">IF(O367=0,0,SUM($E$23:E367))</f>
        <v>0</v>
      </c>
      <c r="Q367" s="222" t="n">
        <f aca="false">IF(O367=0,0,SUM($F$23:F367))</f>
        <v>0</v>
      </c>
    </row>
    <row r="368" s="195" customFormat="true" ht="12.75" hidden="false" customHeight="false" outlineLevel="0" collapsed="false">
      <c r="A368" s="193"/>
      <c r="B368" s="219" t="n">
        <f aca="false">IF(OR(B367=$G$15*12,B367=0),0,B367+1)</f>
        <v>0</v>
      </c>
      <c r="C368" s="220" t="n">
        <f aca="false">IF(B368=0,0,C367-F367)</f>
        <v>0</v>
      </c>
      <c r="D368" s="220" t="n">
        <f aca="false">IF(B368=0,0,$G$17)</f>
        <v>0</v>
      </c>
      <c r="E368" s="220" t="n">
        <f aca="false">IF(B368=0,0,C368*$G$19/100)</f>
        <v>0</v>
      </c>
      <c r="F368" s="220" t="n">
        <f aca="false">IF(B368=0,0,D368-E368)</f>
        <v>0</v>
      </c>
      <c r="G368" s="193"/>
      <c r="H368" s="193"/>
      <c r="I368" s="193"/>
      <c r="J368" s="194"/>
      <c r="K368" s="193"/>
      <c r="L368" s="193"/>
      <c r="O368" s="196" t="n">
        <f aca="false">B368</f>
        <v>0</v>
      </c>
      <c r="P368" s="222" t="n">
        <f aca="false">IF(O368=0,0,SUM($E$23:E368))</f>
        <v>0</v>
      </c>
      <c r="Q368" s="222" t="n">
        <f aca="false">IF(O368=0,0,SUM($F$23:F368))</f>
        <v>0</v>
      </c>
    </row>
    <row r="369" s="195" customFormat="true" ht="12.75" hidden="false" customHeight="false" outlineLevel="0" collapsed="false">
      <c r="A369" s="193"/>
      <c r="B369" s="219" t="n">
        <f aca="false">IF(OR(B368=$G$15*12,B368=0),0,B368+1)</f>
        <v>0</v>
      </c>
      <c r="C369" s="220" t="n">
        <f aca="false">IF(B369=0,0,C368-F368)</f>
        <v>0</v>
      </c>
      <c r="D369" s="220" t="n">
        <f aca="false">IF(B369=0,0,$G$17)</f>
        <v>0</v>
      </c>
      <c r="E369" s="220" t="n">
        <f aca="false">IF(B369=0,0,C369*$G$19/100)</f>
        <v>0</v>
      </c>
      <c r="F369" s="220" t="n">
        <f aca="false">IF(B369=0,0,D369-E369)</f>
        <v>0</v>
      </c>
      <c r="G369" s="193"/>
      <c r="H369" s="193"/>
      <c r="I369" s="193"/>
      <c r="J369" s="194"/>
      <c r="K369" s="193"/>
      <c r="L369" s="193"/>
      <c r="O369" s="196" t="n">
        <f aca="false">B369</f>
        <v>0</v>
      </c>
      <c r="P369" s="222" t="n">
        <f aca="false">IF(O369=0,0,SUM($E$23:E369))</f>
        <v>0</v>
      </c>
      <c r="Q369" s="222" t="n">
        <f aca="false">IF(O369=0,0,SUM($F$23:F369))</f>
        <v>0</v>
      </c>
    </row>
    <row r="370" s="195" customFormat="true" ht="12.75" hidden="false" customHeight="false" outlineLevel="0" collapsed="false">
      <c r="A370" s="193"/>
      <c r="B370" s="219" t="n">
        <f aca="false">IF(OR(B369=$G$15*12,B369=0),0,B369+1)</f>
        <v>0</v>
      </c>
      <c r="C370" s="220" t="n">
        <f aca="false">IF(B370=0,0,C369-F369)</f>
        <v>0</v>
      </c>
      <c r="D370" s="220" t="n">
        <f aca="false">IF(B370=0,0,$G$17)</f>
        <v>0</v>
      </c>
      <c r="E370" s="220" t="n">
        <f aca="false">IF(B370=0,0,C370*$G$19/100)</f>
        <v>0</v>
      </c>
      <c r="F370" s="220" t="n">
        <f aca="false">IF(B370=0,0,D370-E370)</f>
        <v>0</v>
      </c>
      <c r="G370" s="193"/>
      <c r="H370" s="193"/>
      <c r="I370" s="193"/>
      <c r="J370" s="194"/>
      <c r="K370" s="193"/>
      <c r="L370" s="193"/>
      <c r="O370" s="196" t="n">
        <f aca="false">B370</f>
        <v>0</v>
      </c>
      <c r="P370" s="222" t="n">
        <f aca="false">IF(O370=0,0,SUM($E$23:E370))</f>
        <v>0</v>
      </c>
      <c r="Q370" s="222" t="n">
        <f aca="false">IF(O370=0,0,SUM($F$23:F370))</f>
        <v>0</v>
      </c>
    </row>
    <row r="371" s="195" customFormat="true" ht="12.75" hidden="false" customHeight="false" outlineLevel="0" collapsed="false">
      <c r="A371" s="193"/>
      <c r="B371" s="219" t="n">
        <f aca="false">IF(OR(B370=$G$15*12,B370=0),0,B370+1)</f>
        <v>0</v>
      </c>
      <c r="C371" s="220" t="n">
        <f aca="false">IF(B371=0,0,C370-F370)</f>
        <v>0</v>
      </c>
      <c r="D371" s="220" t="n">
        <f aca="false">IF(B371=0,0,$G$17)</f>
        <v>0</v>
      </c>
      <c r="E371" s="220" t="n">
        <f aca="false">IF(B371=0,0,C371*$G$19/100)</f>
        <v>0</v>
      </c>
      <c r="F371" s="220" t="n">
        <f aca="false">IF(B371=0,0,D371-E371)</f>
        <v>0</v>
      </c>
      <c r="G371" s="193"/>
      <c r="H371" s="193"/>
      <c r="I371" s="193"/>
      <c r="J371" s="194"/>
      <c r="K371" s="193"/>
      <c r="L371" s="193"/>
      <c r="O371" s="196" t="n">
        <f aca="false">B371</f>
        <v>0</v>
      </c>
      <c r="P371" s="222" t="n">
        <f aca="false">IF(O371=0,0,SUM($E$23:E371))</f>
        <v>0</v>
      </c>
      <c r="Q371" s="222" t="n">
        <f aca="false">IF(O371=0,0,SUM($F$23:F371))</f>
        <v>0</v>
      </c>
    </row>
    <row r="372" s="195" customFormat="true" ht="12.75" hidden="false" customHeight="false" outlineLevel="0" collapsed="false">
      <c r="A372" s="193"/>
      <c r="B372" s="219" t="n">
        <f aca="false">IF(OR(B371=$G$15*12,B371=0),0,B371+1)</f>
        <v>0</v>
      </c>
      <c r="C372" s="220" t="n">
        <f aca="false">IF(B372=0,0,C371-F371)</f>
        <v>0</v>
      </c>
      <c r="D372" s="220" t="n">
        <f aca="false">IF(B372=0,0,$G$17)</f>
        <v>0</v>
      </c>
      <c r="E372" s="220" t="n">
        <f aca="false">IF(B372=0,0,C372*$G$19/100)</f>
        <v>0</v>
      </c>
      <c r="F372" s="220" t="n">
        <f aca="false">IF(B372=0,0,D372-E372)</f>
        <v>0</v>
      </c>
      <c r="G372" s="193"/>
      <c r="H372" s="193"/>
      <c r="I372" s="193"/>
      <c r="J372" s="194"/>
      <c r="K372" s="193"/>
      <c r="L372" s="193"/>
      <c r="O372" s="196" t="n">
        <f aca="false">B372</f>
        <v>0</v>
      </c>
      <c r="P372" s="222" t="n">
        <f aca="false">IF(O372=0,0,SUM($E$23:E372))</f>
        <v>0</v>
      </c>
      <c r="Q372" s="222" t="n">
        <f aca="false">IF(O372=0,0,SUM($F$23:F372))</f>
        <v>0</v>
      </c>
    </row>
    <row r="373" s="195" customFormat="true" ht="12.75" hidden="false" customHeight="false" outlineLevel="0" collapsed="false">
      <c r="A373" s="193"/>
      <c r="B373" s="219" t="n">
        <f aca="false">IF(OR(B372=$G$15*12,B372=0),0,B372+1)</f>
        <v>0</v>
      </c>
      <c r="C373" s="220" t="n">
        <f aca="false">IF(B373=0,0,C372-F372)</f>
        <v>0</v>
      </c>
      <c r="D373" s="220" t="n">
        <f aca="false">IF(B373=0,0,$G$17)</f>
        <v>0</v>
      </c>
      <c r="E373" s="220" t="n">
        <f aca="false">IF(B373=0,0,C373*$G$19/100)</f>
        <v>0</v>
      </c>
      <c r="F373" s="220" t="n">
        <f aca="false">IF(B373=0,0,D373-E373)</f>
        <v>0</v>
      </c>
      <c r="G373" s="193"/>
      <c r="H373" s="193"/>
      <c r="I373" s="193"/>
      <c r="J373" s="194"/>
      <c r="K373" s="193"/>
      <c r="L373" s="193"/>
      <c r="O373" s="196" t="n">
        <f aca="false">B373</f>
        <v>0</v>
      </c>
      <c r="P373" s="222" t="n">
        <f aca="false">IF(O373=0,0,SUM($E$23:E373))</f>
        <v>0</v>
      </c>
      <c r="Q373" s="222" t="n">
        <f aca="false">IF(O373=0,0,SUM($F$23:F373))</f>
        <v>0</v>
      </c>
    </row>
    <row r="374" s="195" customFormat="true" ht="12.75" hidden="false" customHeight="false" outlineLevel="0" collapsed="false">
      <c r="A374" s="193"/>
      <c r="B374" s="219" t="n">
        <f aca="false">IF(OR(B373=$G$15*12,B373=0),0,B373+1)</f>
        <v>0</v>
      </c>
      <c r="C374" s="220" t="n">
        <f aca="false">IF(B374=0,0,C373-F373)</f>
        <v>0</v>
      </c>
      <c r="D374" s="220" t="n">
        <f aca="false">IF(B374=0,0,$G$17)</f>
        <v>0</v>
      </c>
      <c r="E374" s="220" t="n">
        <f aca="false">IF(B374=0,0,C374*$G$19/100)</f>
        <v>0</v>
      </c>
      <c r="F374" s="220" t="n">
        <f aca="false">IF(B374=0,0,D374-E374)</f>
        <v>0</v>
      </c>
      <c r="G374" s="193"/>
      <c r="H374" s="193"/>
      <c r="I374" s="193"/>
      <c r="J374" s="194"/>
      <c r="K374" s="193"/>
      <c r="L374" s="193"/>
      <c r="O374" s="196" t="n">
        <f aca="false">B374</f>
        <v>0</v>
      </c>
      <c r="P374" s="222" t="n">
        <f aca="false">IF(O374=0,0,SUM($E$23:E374))</f>
        <v>0</v>
      </c>
      <c r="Q374" s="222" t="n">
        <f aca="false">IF(O374=0,0,SUM($F$23:F374))</f>
        <v>0</v>
      </c>
    </row>
    <row r="375" s="195" customFormat="true" ht="12.75" hidden="false" customHeight="false" outlineLevel="0" collapsed="false">
      <c r="A375" s="193"/>
      <c r="B375" s="219" t="n">
        <f aca="false">IF(OR(B374=$G$15*12,B374=0),0,B374+1)</f>
        <v>0</v>
      </c>
      <c r="C375" s="220" t="n">
        <f aca="false">IF(B375=0,0,C374-F374)</f>
        <v>0</v>
      </c>
      <c r="D375" s="220" t="n">
        <f aca="false">IF(B375=0,0,$G$17)</f>
        <v>0</v>
      </c>
      <c r="E375" s="220" t="n">
        <f aca="false">IF(B375=0,0,C375*$G$19/100)</f>
        <v>0</v>
      </c>
      <c r="F375" s="220" t="n">
        <f aca="false">IF(B375=0,0,D375-E375)</f>
        <v>0</v>
      </c>
      <c r="G375" s="193"/>
      <c r="H375" s="193"/>
      <c r="I375" s="193"/>
      <c r="J375" s="194"/>
      <c r="K375" s="193"/>
      <c r="L375" s="193"/>
      <c r="O375" s="196" t="n">
        <f aca="false">B375</f>
        <v>0</v>
      </c>
      <c r="P375" s="222" t="n">
        <f aca="false">IF(O375=0,0,SUM($E$23:E375))</f>
        <v>0</v>
      </c>
      <c r="Q375" s="222" t="n">
        <f aca="false">IF(O375=0,0,SUM($F$23:F375))</f>
        <v>0</v>
      </c>
    </row>
    <row r="376" s="195" customFormat="true" ht="12.75" hidden="false" customHeight="false" outlineLevel="0" collapsed="false">
      <c r="A376" s="193"/>
      <c r="B376" s="219" t="n">
        <f aca="false">IF(OR(B375=$G$15*12,B375=0),0,B375+1)</f>
        <v>0</v>
      </c>
      <c r="C376" s="220" t="n">
        <f aca="false">IF(B376=0,0,C375-F375)</f>
        <v>0</v>
      </c>
      <c r="D376" s="220" t="n">
        <f aca="false">IF(B376=0,0,$G$17)</f>
        <v>0</v>
      </c>
      <c r="E376" s="220" t="n">
        <f aca="false">IF(B376=0,0,C376*$G$19/100)</f>
        <v>0</v>
      </c>
      <c r="F376" s="220" t="n">
        <f aca="false">IF(B376=0,0,D376-E376)</f>
        <v>0</v>
      </c>
      <c r="G376" s="193"/>
      <c r="H376" s="193"/>
      <c r="I376" s="193"/>
      <c r="J376" s="194"/>
      <c r="K376" s="193"/>
      <c r="L376" s="193"/>
      <c r="O376" s="196" t="n">
        <f aca="false">B376</f>
        <v>0</v>
      </c>
      <c r="P376" s="222" t="n">
        <f aca="false">IF(O376=0,0,SUM($E$23:E376))</f>
        <v>0</v>
      </c>
      <c r="Q376" s="222" t="n">
        <f aca="false">IF(O376=0,0,SUM($F$23:F376))</f>
        <v>0</v>
      </c>
    </row>
    <row r="377" s="195" customFormat="true" ht="12.75" hidden="false" customHeight="false" outlineLevel="0" collapsed="false">
      <c r="A377" s="193"/>
      <c r="B377" s="219" t="n">
        <f aca="false">IF(OR(B376=$G$15*12,B376=0),0,B376+1)</f>
        <v>0</v>
      </c>
      <c r="C377" s="220" t="n">
        <f aca="false">IF(B377=0,0,C376-F376)</f>
        <v>0</v>
      </c>
      <c r="D377" s="220" t="n">
        <f aca="false">IF(B377=0,0,$G$17)</f>
        <v>0</v>
      </c>
      <c r="E377" s="220" t="n">
        <f aca="false">IF(B377=0,0,C377*$G$19/100)</f>
        <v>0</v>
      </c>
      <c r="F377" s="220" t="n">
        <f aca="false">IF(B377=0,0,D377-E377)</f>
        <v>0</v>
      </c>
      <c r="G377" s="193"/>
      <c r="H377" s="193"/>
      <c r="I377" s="193"/>
      <c r="J377" s="194"/>
      <c r="K377" s="193"/>
      <c r="L377" s="193"/>
      <c r="O377" s="196" t="n">
        <f aca="false">B377</f>
        <v>0</v>
      </c>
      <c r="P377" s="222" t="n">
        <f aca="false">IF(O377=0,0,SUM($E$23:E377))</f>
        <v>0</v>
      </c>
      <c r="Q377" s="222" t="n">
        <f aca="false">IF(O377=0,0,SUM($F$23:F377))</f>
        <v>0</v>
      </c>
    </row>
    <row r="378" s="195" customFormat="true" ht="12.75" hidden="false" customHeight="false" outlineLevel="0" collapsed="false">
      <c r="A378" s="193"/>
      <c r="B378" s="219" t="n">
        <f aca="false">IF(OR(B377=$G$15*12,B377=0),0,B377+1)</f>
        <v>0</v>
      </c>
      <c r="C378" s="220" t="n">
        <f aca="false">IF(B378=0,0,C377-F377)</f>
        <v>0</v>
      </c>
      <c r="D378" s="220" t="n">
        <f aca="false">IF(B378=0,0,$G$17)</f>
        <v>0</v>
      </c>
      <c r="E378" s="220" t="n">
        <f aca="false">IF(B378=0,0,C378*$G$19/100)</f>
        <v>0</v>
      </c>
      <c r="F378" s="220" t="n">
        <f aca="false">IF(B378=0,0,D378-E378)</f>
        <v>0</v>
      </c>
      <c r="G378" s="193"/>
      <c r="H378" s="193"/>
      <c r="I378" s="193"/>
      <c r="J378" s="194"/>
      <c r="K378" s="193"/>
      <c r="L378" s="193"/>
      <c r="O378" s="196" t="n">
        <f aca="false">B378</f>
        <v>0</v>
      </c>
      <c r="P378" s="222" t="n">
        <f aca="false">IF(O378=0,0,SUM($E$23:E378))</f>
        <v>0</v>
      </c>
      <c r="Q378" s="222" t="n">
        <f aca="false">IF(O378=0,0,SUM($F$23:F378))</f>
        <v>0</v>
      </c>
    </row>
    <row r="379" s="195" customFormat="true" ht="12.75" hidden="false" customHeight="false" outlineLevel="0" collapsed="false">
      <c r="A379" s="193"/>
      <c r="B379" s="219" t="n">
        <f aca="false">IF(OR(B378=$G$15*12,B378=0),0,B378+1)</f>
        <v>0</v>
      </c>
      <c r="C379" s="220" t="n">
        <f aca="false">IF(B379=0,0,C378-F378)</f>
        <v>0</v>
      </c>
      <c r="D379" s="220" t="n">
        <f aca="false">IF(B379=0,0,$G$17)</f>
        <v>0</v>
      </c>
      <c r="E379" s="220" t="n">
        <f aca="false">IF(B379=0,0,C379*$G$19/100)</f>
        <v>0</v>
      </c>
      <c r="F379" s="220" t="n">
        <f aca="false">IF(B379=0,0,D379-E379)</f>
        <v>0</v>
      </c>
      <c r="G379" s="193"/>
      <c r="H379" s="193"/>
      <c r="I379" s="193"/>
      <c r="J379" s="194"/>
      <c r="K379" s="193"/>
      <c r="L379" s="193"/>
      <c r="O379" s="196" t="n">
        <f aca="false">B379</f>
        <v>0</v>
      </c>
      <c r="P379" s="222" t="n">
        <f aca="false">IF(O379=0,0,SUM($E$23:E379))</f>
        <v>0</v>
      </c>
      <c r="Q379" s="222" t="n">
        <f aca="false">IF(O379=0,0,SUM($F$23:F379))</f>
        <v>0</v>
      </c>
    </row>
    <row r="380" s="195" customFormat="true" ht="12.75" hidden="false" customHeight="false" outlineLevel="0" collapsed="false">
      <c r="A380" s="193"/>
      <c r="B380" s="219" t="n">
        <f aca="false">IF(OR(B379=$G$15*12,B379=0),0,B379+1)</f>
        <v>0</v>
      </c>
      <c r="C380" s="220" t="n">
        <f aca="false">IF(B380=0,0,C379-F379)</f>
        <v>0</v>
      </c>
      <c r="D380" s="220" t="n">
        <f aca="false">IF(B380=0,0,$G$17)</f>
        <v>0</v>
      </c>
      <c r="E380" s="220" t="n">
        <f aca="false">IF(B380=0,0,C380*$G$19/100)</f>
        <v>0</v>
      </c>
      <c r="F380" s="220" t="n">
        <f aca="false">IF(B380=0,0,D380-E380)</f>
        <v>0</v>
      </c>
      <c r="G380" s="193"/>
      <c r="H380" s="193"/>
      <c r="I380" s="193"/>
      <c r="J380" s="194"/>
      <c r="K380" s="193"/>
      <c r="L380" s="193"/>
      <c r="O380" s="196" t="n">
        <f aca="false">B380</f>
        <v>0</v>
      </c>
      <c r="P380" s="222" t="n">
        <f aca="false">IF(O380=0,0,SUM($E$23:E380))</f>
        <v>0</v>
      </c>
      <c r="Q380" s="222" t="n">
        <f aca="false">IF(O380=0,0,SUM($F$23:F380))</f>
        <v>0</v>
      </c>
    </row>
    <row r="381" s="195" customFormat="true" ht="12.75" hidden="false" customHeight="false" outlineLevel="0" collapsed="false">
      <c r="A381" s="193"/>
      <c r="B381" s="219" t="n">
        <f aca="false">IF(OR(B380=$G$15*12,B380=0),0,B380+1)</f>
        <v>0</v>
      </c>
      <c r="C381" s="220" t="n">
        <f aca="false">IF(B381=0,0,C380-F380)</f>
        <v>0</v>
      </c>
      <c r="D381" s="220" t="n">
        <f aca="false">IF(B381=0,0,$G$17)</f>
        <v>0</v>
      </c>
      <c r="E381" s="220" t="n">
        <f aca="false">IF(B381=0,0,C381*$G$19/100)</f>
        <v>0</v>
      </c>
      <c r="F381" s="220" t="n">
        <f aca="false">IF(B381=0,0,D381-E381)</f>
        <v>0</v>
      </c>
      <c r="G381" s="193"/>
      <c r="H381" s="193"/>
      <c r="I381" s="193"/>
      <c r="J381" s="194"/>
      <c r="K381" s="193"/>
      <c r="L381" s="193"/>
      <c r="O381" s="196" t="n">
        <f aca="false">B381</f>
        <v>0</v>
      </c>
      <c r="P381" s="222" t="n">
        <f aca="false">IF(O381=0,0,SUM($E$23:E381))</f>
        <v>0</v>
      </c>
      <c r="Q381" s="222" t="n">
        <f aca="false">IF(O381=0,0,SUM($F$23:F381))</f>
        <v>0</v>
      </c>
    </row>
    <row r="382" s="195" customFormat="true" ht="12.75" hidden="false" customHeight="false" outlineLevel="0" collapsed="false">
      <c r="A382" s="193"/>
      <c r="B382" s="219" t="n">
        <f aca="false">IF(OR(B381=$G$15*12,B381=0),0,B381+1)</f>
        <v>0</v>
      </c>
      <c r="C382" s="220" t="n">
        <f aca="false">IF(B382=0,0,C381-F381)</f>
        <v>0</v>
      </c>
      <c r="D382" s="220" t="n">
        <f aca="false">IF(B382=0,0,$G$17)</f>
        <v>0</v>
      </c>
      <c r="E382" s="220" t="n">
        <f aca="false">IF(B382=0,0,C382*$G$19/100)</f>
        <v>0</v>
      </c>
      <c r="F382" s="220" t="n">
        <f aca="false">IF(B382=0,0,D382-E382)</f>
        <v>0</v>
      </c>
      <c r="G382" s="193"/>
      <c r="H382" s="193"/>
      <c r="I382" s="193"/>
      <c r="J382" s="194"/>
      <c r="K382" s="193"/>
      <c r="L382" s="193"/>
      <c r="O382" s="196" t="n">
        <f aca="false">B382</f>
        <v>0</v>
      </c>
      <c r="P382" s="222" t="n">
        <f aca="false">IF(O382=0,0,SUM($E$23:E382))</f>
        <v>0</v>
      </c>
      <c r="Q382" s="222" t="n">
        <f aca="false">IF(O382=0,0,SUM($F$23:F382))</f>
        <v>0</v>
      </c>
    </row>
    <row r="383" s="195" customFormat="true" ht="12.75" hidden="false" customHeight="false" outlineLevel="0" collapsed="false">
      <c r="A383" s="193"/>
      <c r="B383" s="219" t="n">
        <f aca="false">IF(OR(B382=$G$15*12,B382=0),0,B382+1)</f>
        <v>0</v>
      </c>
      <c r="C383" s="220" t="n">
        <f aca="false">IF(B383=0,0,C382-F382)</f>
        <v>0</v>
      </c>
      <c r="D383" s="220" t="n">
        <f aca="false">IF(B383=0,0,$G$17)</f>
        <v>0</v>
      </c>
      <c r="E383" s="220" t="n">
        <f aca="false">IF(B383=0,0,C383*$G$19/100)</f>
        <v>0</v>
      </c>
      <c r="F383" s="220" t="n">
        <f aca="false">IF(B383=0,0,D383-E383)</f>
        <v>0</v>
      </c>
      <c r="G383" s="193"/>
      <c r="H383" s="193"/>
      <c r="I383" s="193"/>
      <c r="J383" s="194"/>
      <c r="K383" s="193"/>
      <c r="L383" s="193"/>
      <c r="O383" s="196" t="n">
        <f aca="false">B383</f>
        <v>0</v>
      </c>
      <c r="P383" s="222" t="n">
        <f aca="false">IF(O383=0,0,SUM($E$23:E383))</f>
        <v>0</v>
      </c>
      <c r="Q383" s="222" t="n">
        <f aca="false">IF(O383=0,0,SUM($F$23:F383))</f>
        <v>0</v>
      </c>
    </row>
    <row r="384" s="195" customFormat="true" ht="12.75" hidden="false" customHeight="false" outlineLevel="0" collapsed="false">
      <c r="A384" s="193"/>
      <c r="B384" s="219" t="n">
        <f aca="false">IF(OR(B383=$G$15*12,B383=0),0,B383+1)</f>
        <v>0</v>
      </c>
      <c r="C384" s="220" t="n">
        <f aca="false">IF(B384=0,0,C383-F383)</f>
        <v>0</v>
      </c>
      <c r="D384" s="220" t="n">
        <f aca="false">IF(B384=0,0,$G$17)</f>
        <v>0</v>
      </c>
      <c r="E384" s="220" t="n">
        <f aca="false">IF(B384=0,0,C384*$G$19/100)</f>
        <v>0</v>
      </c>
      <c r="F384" s="220" t="n">
        <f aca="false">IF(B384=0,0,D384-E384)</f>
        <v>0</v>
      </c>
      <c r="G384" s="193"/>
      <c r="H384" s="193"/>
      <c r="I384" s="193"/>
      <c r="J384" s="194"/>
      <c r="K384" s="193"/>
      <c r="L384" s="193"/>
      <c r="O384" s="196" t="n">
        <f aca="false">B384</f>
        <v>0</v>
      </c>
      <c r="P384" s="222" t="n">
        <f aca="false">IF(O384=0,0,SUM($E$23:E384))</f>
        <v>0</v>
      </c>
      <c r="Q384" s="222" t="n">
        <f aca="false">IF(O384=0,0,SUM($F$23:F384))</f>
        <v>0</v>
      </c>
    </row>
    <row r="385" s="195" customFormat="true" ht="12.75" hidden="false" customHeight="false" outlineLevel="0" collapsed="false">
      <c r="A385" s="193"/>
      <c r="B385" s="219" t="n">
        <f aca="false">IF(OR(B384=$G$15*12,B384=0),0,B384+1)</f>
        <v>0</v>
      </c>
      <c r="C385" s="220" t="n">
        <f aca="false">IF(B385=0,0,C384-F384)</f>
        <v>0</v>
      </c>
      <c r="D385" s="220" t="n">
        <f aca="false">IF(B385=0,0,$G$17)</f>
        <v>0</v>
      </c>
      <c r="E385" s="220" t="n">
        <f aca="false">IF(B385=0,0,C385*$G$19/100)</f>
        <v>0</v>
      </c>
      <c r="F385" s="220" t="n">
        <f aca="false">IF(B385=0,0,D385-E385)</f>
        <v>0</v>
      </c>
      <c r="G385" s="193"/>
      <c r="H385" s="193"/>
      <c r="I385" s="193"/>
      <c r="J385" s="194"/>
      <c r="K385" s="193"/>
      <c r="L385" s="193"/>
      <c r="O385" s="196" t="n">
        <f aca="false">B385</f>
        <v>0</v>
      </c>
      <c r="P385" s="222" t="n">
        <f aca="false">IF(O385=0,0,SUM($E$23:E385))</f>
        <v>0</v>
      </c>
      <c r="Q385" s="222" t="n">
        <f aca="false">IF(O385=0,0,SUM($F$23:F385))</f>
        <v>0</v>
      </c>
    </row>
    <row r="386" s="195" customFormat="true" ht="12.75" hidden="false" customHeight="false" outlineLevel="0" collapsed="false">
      <c r="A386" s="193"/>
      <c r="B386" s="219" t="n">
        <f aca="false">IF(OR(B385=$G$15*12,B385=0),0,B385+1)</f>
        <v>0</v>
      </c>
      <c r="C386" s="220" t="n">
        <f aca="false">IF(B386=0,0,C385-F385)</f>
        <v>0</v>
      </c>
      <c r="D386" s="220" t="n">
        <f aca="false">IF(B386=0,0,$G$17)</f>
        <v>0</v>
      </c>
      <c r="E386" s="220" t="n">
        <f aca="false">IF(B386=0,0,C386*$G$19/100)</f>
        <v>0</v>
      </c>
      <c r="F386" s="220" t="n">
        <f aca="false">IF(B386=0,0,D386-E386)</f>
        <v>0</v>
      </c>
      <c r="G386" s="193"/>
      <c r="H386" s="193"/>
      <c r="I386" s="193"/>
      <c r="J386" s="194"/>
      <c r="K386" s="193"/>
      <c r="L386" s="193"/>
      <c r="O386" s="196" t="n">
        <f aca="false">B386</f>
        <v>0</v>
      </c>
      <c r="P386" s="222" t="n">
        <f aca="false">IF(O386=0,0,SUM($E$23:E386))</f>
        <v>0</v>
      </c>
      <c r="Q386" s="222" t="n">
        <f aca="false">IF(O386=0,0,SUM($F$23:F386))</f>
        <v>0</v>
      </c>
    </row>
    <row r="387" s="195" customFormat="true" ht="12.75" hidden="false" customHeight="false" outlineLevel="0" collapsed="false">
      <c r="A387" s="193"/>
      <c r="B387" s="219" t="n">
        <f aca="false">IF(OR(B386=$G$15*12,B386=0),0,B386+1)</f>
        <v>0</v>
      </c>
      <c r="C387" s="220" t="n">
        <f aca="false">IF(B387=0,0,C386-F386)</f>
        <v>0</v>
      </c>
      <c r="D387" s="220" t="n">
        <f aca="false">IF(B387=0,0,$G$17)</f>
        <v>0</v>
      </c>
      <c r="E387" s="220" t="n">
        <f aca="false">IF(B387=0,0,C387*$G$19/100)</f>
        <v>0</v>
      </c>
      <c r="F387" s="220" t="n">
        <f aca="false">IF(B387=0,0,D387-E387)</f>
        <v>0</v>
      </c>
      <c r="G387" s="193"/>
      <c r="H387" s="193"/>
      <c r="I387" s="193"/>
      <c r="J387" s="194"/>
      <c r="K387" s="193"/>
      <c r="L387" s="193"/>
      <c r="O387" s="196" t="n">
        <f aca="false">B387</f>
        <v>0</v>
      </c>
      <c r="P387" s="222" t="n">
        <f aca="false">IF(O387=0,0,SUM($E$23:E387))</f>
        <v>0</v>
      </c>
      <c r="Q387" s="222" t="n">
        <f aca="false">IF(O387=0,0,SUM($F$23:F387))</f>
        <v>0</v>
      </c>
    </row>
    <row r="388" s="195" customFormat="true" ht="12.75" hidden="false" customHeight="false" outlineLevel="0" collapsed="false">
      <c r="A388" s="193"/>
      <c r="B388" s="219" t="n">
        <f aca="false">IF(OR(B387=$G$15*12,B387=0),0,B387+1)</f>
        <v>0</v>
      </c>
      <c r="C388" s="220" t="n">
        <f aca="false">IF(B388=0,0,C387-F387)</f>
        <v>0</v>
      </c>
      <c r="D388" s="220" t="n">
        <f aca="false">IF(B388=0,0,$G$17)</f>
        <v>0</v>
      </c>
      <c r="E388" s="220" t="n">
        <f aca="false">IF(B388=0,0,C388*$G$19/100)</f>
        <v>0</v>
      </c>
      <c r="F388" s="220" t="n">
        <f aca="false">IF(B388=0,0,D388-E388)</f>
        <v>0</v>
      </c>
      <c r="G388" s="193"/>
      <c r="H388" s="193"/>
      <c r="I388" s="193"/>
      <c r="J388" s="194"/>
      <c r="K388" s="193"/>
      <c r="L388" s="193"/>
      <c r="O388" s="196" t="n">
        <f aca="false">B388</f>
        <v>0</v>
      </c>
      <c r="P388" s="222" t="n">
        <f aca="false">IF(O388=0,0,SUM($E$23:E388))</f>
        <v>0</v>
      </c>
      <c r="Q388" s="222" t="n">
        <f aca="false">IF(O388=0,0,SUM($F$23:F388))</f>
        <v>0</v>
      </c>
    </row>
    <row r="389" s="195" customFormat="true" ht="12.75" hidden="false" customHeight="false" outlineLevel="0" collapsed="false">
      <c r="A389" s="193"/>
      <c r="B389" s="219" t="n">
        <f aca="false">IF(OR(B388=$G$15*12,B388=0),0,B388+1)</f>
        <v>0</v>
      </c>
      <c r="C389" s="220" t="n">
        <f aca="false">IF(B389=0,0,C388-F388)</f>
        <v>0</v>
      </c>
      <c r="D389" s="220" t="n">
        <f aca="false">IF(B389=0,0,$G$17)</f>
        <v>0</v>
      </c>
      <c r="E389" s="220" t="n">
        <f aca="false">IF(B389=0,0,C389*$G$19/100)</f>
        <v>0</v>
      </c>
      <c r="F389" s="220" t="n">
        <f aca="false">IF(B389=0,0,D389-E389)</f>
        <v>0</v>
      </c>
      <c r="G389" s="193"/>
      <c r="H389" s="193"/>
      <c r="I389" s="193"/>
      <c r="J389" s="194"/>
      <c r="K389" s="193"/>
      <c r="L389" s="193"/>
      <c r="O389" s="196" t="n">
        <f aca="false">B389</f>
        <v>0</v>
      </c>
      <c r="P389" s="222" t="n">
        <f aca="false">IF(O389=0,0,SUM($E$23:E389))</f>
        <v>0</v>
      </c>
      <c r="Q389" s="222" t="n">
        <f aca="false">IF(O389=0,0,SUM($F$23:F389))</f>
        <v>0</v>
      </c>
    </row>
    <row r="390" s="195" customFormat="true" ht="12.75" hidden="false" customHeight="false" outlineLevel="0" collapsed="false">
      <c r="A390" s="193"/>
      <c r="B390" s="219" t="n">
        <f aca="false">IF(OR(B389=$G$15*12,B389=0),0,B389+1)</f>
        <v>0</v>
      </c>
      <c r="C390" s="220" t="n">
        <f aca="false">IF(B390=0,0,C389-F389)</f>
        <v>0</v>
      </c>
      <c r="D390" s="220" t="n">
        <f aca="false">IF(B390=0,0,$G$17)</f>
        <v>0</v>
      </c>
      <c r="E390" s="220" t="n">
        <f aca="false">IF(B390=0,0,C390*$G$19/100)</f>
        <v>0</v>
      </c>
      <c r="F390" s="220" t="n">
        <f aca="false">IF(B390=0,0,D390-E390)</f>
        <v>0</v>
      </c>
      <c r="G390" s="193"/>
      <c r="H390" s="193"/>
      <c r="I390" s="193"/>
      <c r="J390" s="194"/>
      <c r="K390" s="193"/>
      <c r="L390" s="193"/>
      <c r="O390" s="196" t="n">
        <f aca="false">B390</f>
        <v>0</v>
      </c>
      <c r="P390" s="222" t="n">
        <f aca="false">IF(O390=0,0,SUM($E$23:E390))</f>
        <v>0</v>
      </c>
      <c r="Q390" s="222" t="n">
        <f aca="false">IF(O390=0,0,SUM($F$23:F390))</f>
        <v>0</v>
      </c>
    </row>
    <row r="391" s="195" customFormat="true" ht="12.75" hidden="false" customHeight="false" outlineLevel="0" collapsed="false">
      <c r="A391" s="193"/>
      <c r="B391" s="219" t="n">
        <f aca="false">IF(OR(B390=$G$15*12,B390=0),0,B390+1)</f>
        <v>0</v>
      </c>
      <c r="C391" s="220" t="n">
        <f aca="false">IF(B391=0,0,C390-F390)</f>
        <v>0</v>
      </c>
      <c r="D391" s="220" t="n">
        <f aca="false">IF(B391=0,0,$G$17)</f>
        <v>0</v>
      </c>
      <c r="E391" s="220" t="n">
        <f aca="false">IF(B391=0,0,C391*$G$19/100)</f>
        <v>0</v>
      </c>
      <c r="F391" s="220" t="n">
        <f aca="false">IF(B391=0,0,D391-E391)</f>
        <v>0</v>
      </c>
      <c r="G391" s="193"/>
      <c r="H391" s="193"/>
      <c r="I391" s="193"/>
      <c r="J391" s="194"/>
      <c r="K391" s="193"/>
      <c r="L391" s="193"/>
      <c r="O391" s="196" t="n">
        <f aca="false">B391</f>
        <v>0</v>
      </c>
      <c r="P391" s="222" t="n">
        <f aca="false">IF(O391=0,0,SUM($E$23:E391))</f>
        <v>0</v>
      </c>
      <c r="Q391" s="222" t="n">
        <f aca="false">IF(O391=0,0,SUM($F$23:F391))</f>
        <v>0</v>
      </c>
    </row>
    <row r="392" s="195" customFormat="true" ht="12.75" hidden="false" customHeight="false" outlineLevel="0" collapsed="false">
      <c r="A392" s="193"/>
      <c r="B392" s="219" t="n">
        <f aca="false">IF(OR(B391=$G$15*12,B391=0),0,B391+1)</f>
        <v>0</v>
      </c>
      <c r="C392" s="220" t="n">
        <f aca="false">IF(B392=0,0,C391-F391)</f>
        <v>0</v>
      </c>
      <c r="D392" s="220" t="n">
        <f aca="false">IF(B392=0,0,$G$17)</f>
        <v>0</v>
      </c>
      <c r="E392" s="220" t="n">
        <f aca="false">IF(B392=0,0,C392*$G$19/100)</f>
        <v>0</v>
      </c>
      <c r="F392" s="220" t="n">
        <f aca="false">IF(B392=0,0,D392-E392)</f>
        <v>0</v>
      </c>
      <c r="G392" s="193"/>
      <c r="H392" s="193"/>
      <c r="I392" s="193"/>
      <c r="J392" s="194"/>
      <c r="K392" s="193"/>
      <c r="L392" s="193"/>
      <c r="O392" s="196" t="n">
        <f aca="false">B392</f>
        <v>0</v>
      </c>
      <c r="P392" s="222" t="n">
        <f aca="false">IF(O392=0,0,SUM($E$23:E392))</f>
        <v>0</v>
      </c>
      <c r="Q392" s="222" t="n">
        <f aca="false">IF(O392=0,0,SUM($F$23:F392))</f>
        <v>0</v>
      </c>
    </row>
    <row r="393" s="195" customFormat="true" ht="12.75" hidden="false" customHeight="false" outlineLevel="0" collapsed="false">
      <c r="A393" s="193"/>
      <c r="B393" s="219" t="n">
        <f aca="false">IF(OR(B392=$G$15*12,B392=0),0,B392+1)</f>
        <v>0</v>
      </c>
      <c r="C393" s="220" t="n">
        <f aca="false">IF(B393=0,0,C392-F392)</f>
        <v>0</v>
      </c>
      <c r="D393" s="220" t="n">
        <f aca="false">IF(B393=0,0,$G$17)</f>
        <v>0</v>
      </c>
      <c r="E393" s="220" t="n">
        <f aca="false">IF(B393=0,0,C393*$G$19/100)</f>
        <v>0</v>
      </c>
      <c r="F393" s="220" t="n">
        <f aca="false">IF(B393=0,0,D393-E393)</f>
        <v>0</v>
      </c>
      <c r="G393" s="193"/>
      <c r="H393" s="193"/>
      <c r="I393" s="193"/>
      <c r="J393" s="194"/>
      <c r="K393" s="193"/>
      <c r="L393" s="193"/>
      <c r="O393" s="196" t="n">
        <f aca="false">B393</f>
        <v>0</v>
      </c>
      <c r="P393" s="222" t="n">
        <f aca="false">IF(O393=0,0,SUM($E$23:E393))</f>
        <v>0</v>
      </c>
      <c r="Q393" s="222" t="n">
        <f aca="false">IF(O393=0,0,SUM($F$23:F393))</f>
        <v>0</v>
      </c>
    </row>
    <row r="394" s="195" customFormat="true" ht="12.75" hidden="false" customHeight="false" outlineLevel="0" collapsed="false">
      <c r="A394" s="193"/>
      <c r="B394" s="219" t="n">
        <f aca="false">IF(OR(B393=$G$15*12,B393=0),0,B393+1)</f>
        <v>0</v>
      </c>
      <c r="C394" s="220" t="n">
        <f aca="false">IF(B394=0,0,C393-F393)</f>
        <v>0</v>
      </c>
      <c r="D394" s="220" t="n">
        <f aca="false">IF(B394=0,0,$G$17)</f>
        <v>0</v>
      </c>
      <c r="E394" s="220" t="n">
        <f aca="false">IF(B394=0,0,C394*$G$19/100)</f>
        <v>0</v>
      </c>
      <c r="F394" s="220" t="n">
        <f aca="false">IF(B394=0,0,D394-E394)</f>
        <v>0</v>
      </c>
      <c r="G394" s="193"/>
      <c r="H394" s="193"/>
      <c r="I394" s="193"/>
      <c r="J394" s="194"/>
      <c r="K394" s="193"/>
      <c r="L394" s="193"/>
      <c r="O394" s="196" t="n">
        <f aca="false">B394</f>
        <v>0</v>
      </c>
      <c r="P394" s="222" t="n">
        <f aca="false">IF(O394=0,0,SUM($E$23:E394))</f>
        <v>0</v>
      </c>
      <c r="Q394" s="222" t="n">
        <f aca="false">IF(O394=0,0,SUM($F$23:F394))</f>
        <v>0</v>
      </c>
    </row>
    <row r="395" s="195" customFormat="true" ht="12.75" hidden="false" customHeight="false" outlineLevel="0" collapsed="false">
      <c r="A395" s="193"/>
      <c r="B395" s="219" t="n">
        <f aca="false">IF(OR(B394=$G$15*12,B394=0),0,B394+1)</f>
        <v>0</v>
      </c>
      <c r="C395" s="220" t="n">
        <f aca="false">IF(B395=0,0,C394-F394)</f>
        <v>0</v>
      </c>
      <c r="D395" s="220" t="n">
        <f aca="false">IF(B395=0,0,$G$17)</f>
        <v>0</v>
      </c>
      <c r="E395" s="220" t="n">
        <f aca="false">IF(B395=0,0,C395*$G$19/100)</f>
        <v>0</v>
      </c>
      <c r="F395" s="220" t="n">
        <f aca="false">IF(B395=0,0,D395-E395)</f>
        <v>0</v>
      </c>
      <c r="G395" s="193"/>
      <c r="H395" s="193"/>
      <c r="I395" s="193"/>
      <c r="J395" s="194"/>
      <c r="K395" s="193"/>
      <c r="L395" s="193"/>
      <c r="O395" s="196" t="n">
        <f aca="false">B395</f>
        <v>0</v>
      </c>
      <c r="P395" s="222" t="n">
        <f aca="false">IF(O395=0,0,SUM($E$23:E395))</f>
        <v>0</v>
      </c>
      <c r="Q395" s="222" t="n">
        <f aca="false">IF(O395=0,0,SUM($F$23:F395))</f>
        <v>0</v>
      </c>
    </row>
    <row r="396" s="195" customFormat="true" ht="12.75" hidden="false" customHeight="false" outlineLevel="0" collapsed="false">
      <c r="A396" s="193"/>
      <c r="B396" s="219" t="n">
        <f aca="false">IF(OR(B395=$G$15*12,B395=0),0,B395+1)</f>
        <v>0</v>
      </c>
      <c r="C396" s="220" t="n">
        <f aca="false">IF(B396=0,0,C395-F395)</f>
        <v>0</v>
      </c>
      <c r="D396" s="220" t="n">
        <f aca="false">IF(B396=0,0,$G$17)</f>
        <v>0</v>
      </c>
      <c r="E396" s="220" t="n">
        <f aca="false">IF(B396=0,0,C396*$G$19/100)</f>
        <v>0</v>
      </c>
      <c r="F396" s="220" t="n">
        <f aca="false">IF(B396=0,0,D396-E396)</f>
        <v>0</v>
      </c>
      <c r="G396" s="193"/>
      <c r="H396" s="193"/>
      <c r="I396" s="193"/>
      <c r="J396" s="194"/>
      <c r="K396" s="193"/>
      <c r="L396" s="193"/>
      <c r="O396" s="196" t="n">
        <f aca="false">B396</f>
        <v>0</v>
      </c>
      <c r="P396" s="222" t="n">
        <f aca="false">IF(O396=0,0,SUM($E$23:E396))</f>
        <v>0</v>
      </c>
      <c r="Q396" s="222" t="n">
        <f aca="false">IF(O396=0,0,SUM($F$23:F396))</f>
        <v>0</v>
      </c>
    </row>
    <row r="397" s="195" customFormat="true" ht="12.75" hidden="false" customHeight="false" outlineLevel="0" collapsed="false">
      <c r="A397" s="193"/>
      <c r="B397" s="219" t="n">
        <f aca="false">IF(OR(B396=$G$15*12,B396=0),0,B396+1)</f>
        <v>0</v>
      </c>
      <c r="C397" s="220" t="n">
        <f aca="false">IF(B397=0,0,C396-F396)</f>
        <v>0</v>
      </c>
      <c r="D397" s="220" t="n">
        <f aca="false">IF(B397=0,0,$G$17)</f>
        <v>0</v>
      </c>
      <c r="E397" s="220" t="n">
        <f aca="false">IF(B397=0,0,C397*$G$19/100)</f>
        <v>0</v>
      </c>
      <c r="F397" s="220" t="n">
        <f aca="false">IF(B397=0,0,D397-E397)</f>
        <v>0</v>
      </c>
      <c r="G397" s="193"/>
      <c r="H397" s="193"/>
      <c r="I397" s="193"/>
      <c r="J397" s="194"/>
      <c r="K397" s="193"/>
      <c r="L397" s="193"/>
      <c r="O397" s="196" t="n">
        <f aca="false">B397</f>
        <v>0</v>
      </c>
      <c r="P397" s="222" t="n">
        <f aca="false">IF(O397=0,0,SUM($E$23:E397))</f>
        <v>0</v>
      </c>
      <c r="Q397" s="222" t="n">
        <f aca="false">IF(O397=0,0,SUM($F$23:F397))</f>
        <v>0</v>
      </c>
    </row>
    <row r="398" s="195" customFormat="true" ht="12.75" hidden="false" customHeight="false" outlineLevel="0" collapsed="false">
      <c r="A398" s="193"/>
      <c r="B398" s="219" t="n">
        <f aca="false">IF(OR(B397=$G$15*12,B397=0),0,B397+1)</f>
        <v>0</v>
      </c>
      <c r="C398" s="220" t="n">
        <f aca="false">IF(B398=0,0,C397-F397)</f>
        <v>0</v>
      </c>
      <c r="D398" s="220" t="n">
        <f aca="false">IF(B398=0,0,$G$17)</f>
        <v>0</v>
      </c>
      <c r="E398" s="220" t="n">
        <f aca="false">IF(B398=0,0,C398*$G$19/100)</f>
        <v>0</v>
      </c>
      <c r="F398" s="220" t="n">
        <f aca="false">IF(B398=0,0,D398-E398)</f>
        <v>0</v>
      </c>
      <c r="G398" s="193"/>
      <c r="H398" s="193"/>
      <c r="I398" s="193"/>
      <c r="J398" s="194"/>
      <c r="K398" s="193"/>
      <c r="L398" s="193"/>
      <c r="O398" s="196" t="n">
        <f aca="false">B398</f>
        <v>0</v>
      </c>
      <c r="P398" s="222" t="n">
        <f aca="false">IF(O398=0,0,SUM($E$23:E398))</f>
        <v>0</v>
      </c>
      <c r="Q398" s="222" t="n">
        <f aca="false">IF(O398=0,0,SUM($F$23:F398))</f>
        <v>0</v>
      </c>
    </row>
    <row r="399" s="195" customFormat="true" ht="12.75" hidden="false" customHeight="false" outlineLevel="0" collapsed="false">
      <c r="A399" s="193"/>
      <c r="B399" s="219" t="n">
        <f aca="false">IF(OR(B398=$G$15*12,B398=0),0,B398+1)</f>
        <v>0</v>
      </c>
      <c r="C399" s="220" t="n">
        <f aca="false">IF(B399=0,0,C398-F398)</f>
        <v>0</v>
      </c>
      <c r="D399" s="220" t="n">
        <f aca="false">IF(B399=0,0,$G$17)</f>
        <v>0</v>
      </c>
      <c r="E399" s="220" t="n">
        <f aca="false">IF(B399=0,0,C399*$G$19/100)</f>
        <v>0</v>
      </c>
      <c r="F399" s="220" t="n">
        <f aca="false">IF(B399=0,0,D399-E399)</f>
        <v>0</v>
      </c>
      <c r="G399" s="193"/>
      <c r="H399" s="193"/>
      <c r="I399" s="193"/>
      <c r="J399" s="194"/>
      <c r="K399" s="193"/>
      <c r="L399" s="193"/>
      <c r="O399" s="196" t="n">
        <f aca="false">B399</f>
        <v>0</v>
      </c>
      <c r="P399" s="222" t="n">
        <f aca="false">IF(O399=0,0,SUM($E$23:E399))</f>
        <v>0</v>
      </c>
      <c r="Q399" s="222" t="n">
        <f aca="false">IF(O399=0,0,SUM($F$23:F399))</f>
        <v>0</v>
      </c>
    </row>
    <row r="400" s="195" customFormat="true" ht="12.75" hidden="false" customHeight="false" outlineLevel="0" collapsed="false">
      <c r="A400" s="193"/>
      <c r="B400" s="219" t="n">
        <f aca="false">IF(OR(B399=$G$15*12,B399=0),0,B399+1)</f>
        <v>0</v>
      </c>
      <c r="C400" s="220" t="n">
        <f aca="false">IF(B400=0,0,C399-F399)</f>
        <v>0</v>
      </c>
      <c r="D400" s="220" t="n">
        <f aca="false">IF(B400=0,0,$G$17)</f>
        <v>0</v>
      </c>
      <c r="E400" s="220" t="n">
        <f aca="false">IF(B400=0,0,C400*$G$19/100)</f>
        <v>0</v>
      </c>
      <c r="F400" s="220" t="n">
        <f aca="false">IF(B400=0,0,D400-E400)</f>
        <v>0</v>
      </c>
      <c r="G400" s="193"/>
      <c r="H400" s="193"/>
      <c r="I400" s="193"/>
      <c r="J400" s="194"/>
      <c r="K400" s="193"/>
      <c r="L400" s="193"/>
      <c r="O400" s="196" t="n">
        <f aca="false">B400</f>
        <v>0</v>
      </c>
      <c r="P400" s="222" t="n">
        <f aca="false">IF(O400=0,0,SUM($E$23:E400))</f>
        <v>0</v>
      </c>
      <c r="Q400" s="222" t="n">
        <f aca="false">IF(O400=0,0,SUM($F$23:F400))</f>
        <v>0</v>
      </c>
    </row>
    <row r="401" s="195" customFormat="true" ht="12.75" hidden="false" customHeight="false" outlineLevel="0" collapsed="false">
      <c r="A401" s="193"/>
      <c r="B401" s="219" t="n">
        <f aca="false">IF(OR(B400=$G$15*12,B400=0),0,B400+1)</f>
        <v>0</v>
      </c>
      <c r="C401" s="220" t="n">
        <f aca="false">IF(B401=0,0,C400-F400)</f>
        <v>0</v>
      </c>
      <c r="D401" s="220" t="n">
        <f aca="false">IF(B401=0,0,$G$17)</f>
        <v>0</v>
      </c>
      <c r="E401" s="220" t="n">
        <f aca="false">IF(B401=0,0,C401*$G$19/100)</f>
        <v>0</v>
      </c>
      <c r="F401" s="220" t="n">
        <f aca="false">IF(B401=0,0,D401-E401)</f>
        <v>0</v>
      </c>
      <c r="G401" s="193"/>
      <c r="H401" s="193"/>
      <c r="I401" s="193"/>
      <c r="J401" s="194"/>
      <c r="K401" s="193"/>
      <c r="L401" s="193"/>
      <c r="O401" s="196" t="n">
        <f aca="false">B401</f>
        <v>0</v>
      </c>
      <c r="P401" s="222" t="n">
        <f aca="false">IF(O401=0,0,SUM($E$23:E401))</f>
        <v>0</v>
      </c>
      <c r="Q401" s="222" t="n">
        <f aca="false">IF(O401=0,0,SUM($F$23:F401))</f>
        <v>0</v>
      </c>
    </row>
    <row r="402" s="195" customFormat="true" ht="12.75" hidden="false" customHeight="false" outlineLevel="0" collapsed="false">
      <c r="A402" s="193"/>
      <c r="B402" s="219" t="n">
        <f aca="false">IF(OR(B401=$G$15*12,B401=0),0,B401+1)</f>
        <v>0</v>
      </c>
      <c r="C402" s="220" t="n">
        <f aca="false">IF(B402=0,0,C401-F401)</f>
        <v>0</v>
      </c>
      <c r="D402" s="220" t="n">
        <f aca="false">IF(B402=0,0,$G$17)</f>
        <v>0</v>
      </c>
      <c r="E402" s="220" t="n">
        <f aca="false">IF(B402=0,0,C402*$G$19/100)</f>
        <v>0</v>
      </c>
      <c r="F402" s="220" t="n">
        <f aca="false">IF(B402=0,0,D402-E402)</f>
        <v>0</v>
      </c>
      <c r="G402" s="193"/>
      <c r="H402" s="193"/>
      <c r="I402" s="193"/>
      <c r="J402" s="194"/>
      <c r="K402" s="193"/>
      <c r="L402" s="193"/>
      <c r="O402" s="196" t="n">
        <f aca="false">B402</f>
        <v>0</v>
      </c>
      <c r="P402" s="222" t="n">
        <f aca="false">IF(O402=0,0,SUM($E$23:E402))</f>
        <v>0</v>
      </c>
      <c r="Q402" s="222" t="n">
        <f aca="false">IF(O402=0,0,SUM($F$23:F402))</f>
        <v>0</v>
      </c>
    </row>
    <row r="403" s="195" customFormat="true" ht="12.75" hidden="false" customHeight="false" outlineLevel="0" collapsed="false">
      <c r="A403" s="193"/>
      <c r="B403" s="219" t="n">
        <f aca="false">IF(OR(B402=$G$15*12,B402=0),0,B402+1)</f>
        <v>0</v>
      </c>
      <c r="C403" s="220" t="n">
        <f aca="false">IF(B403=0,0,C402-F402)</f>
        <v>0</v>
      </c>
      <c r="D403" s="220" t="n">
        <f aca="false">IF(B403=0,0,$G$17)</f>
        <v>0</v>
      </c>
      <c r="E403" s="220" t="n">
        <f aca="false">IF(B403=0,0,C403*$G$19/100)</f>
        <v>0</v>
      </c>
      <c r="F403" s="220" t="n">
        <f aca="false">IF(B403=0,0,D403-E403)</f>
        <v>0</v>
      </c>
      <c r="G403" s="193"/>
      <c r="H403" s="193"/>
      <c r="I403" s="193"/>
      <c r="J403" s="194"/>
      <c r="K403" s="193"/>
      <c r="L403" s="193"/>
      <c r="O403" s="196" t="n">
        <f aca="false">B403</f>
        <v>0</v>
      </c>
      <c r="P403" s="222" t="n">
        <f aca="false">IF(O403=0,0,SUM($E$23:E403))</f>
        <v>0</v>
      </c>
      <c r="Q403" s="222" t="n">
        <f aca="false">IF(O403=0,0,SUM($F$23:F403))</f>
        <v>0</v>
      </c>
    </row>
    <row r="404" s="195" customFormat="true" ht="12.75" hidden="false" customHeight="false" outlineLevel="0" collapsed="false">
      <c r="A404" s="193"/>
      <c r="B404" s="219" t="n">
        <f aca="false">IF(OR(B403=$G$15*12,B403=0),0,B403+1)</f>
        <v>0</v>
      </c>
      <c r="C404" s="220" t="n">
        <f aca="false">IF(B404=0,0,C403-F403)</f>
        <v>0</v>
      </c>
      <c r="D404" s="220" t="n">
        <f aca="false">IF(B404=0,0,$G$17)</f>
        <v>0</v>
      </c>
      <c r="E404" s="220" t="n">
        <f aca="false">IF(B404=0,0,C404*$G$19/100)</f>
        <v>0</v>
      </c>
      <c r="F404" s="220" t="n">
        <f aca="false">IF(B404=0,0,D404-E404)</f>
        <v>0</v>
      </c>
      <c r="G404" s="193"/>
      <c r="H404" s="193"/>
      <c r="I404" s="193"/>
      <c r="J404" s="194"/>
      <c r="K404" s="193"/>
      <c r="L404" s="193"/>
      <c r="O404" s="196" t="n">
        <f aca="false">B404</f>
        <v>0</v>
      </c>
      <c r="P404" s="222" t="n">
        <f aca="false">IF(O404=0,0,SUM($E$23:E404))</f>
        <v>0</v>
      </c>
      <c r="Q404" s="222" t="n">
        <f aca="false">IF(O404=0,0,SUM($F$23:F404))</f>
        <v>0</v>
      </c>
    </row>
    <row r="405" s="195" customFormat="true" ht="12.75" hidden="false" customHeight="false" outlineLevel="0" collapsed="false">
      <c r="A405" s="193"/>
      <c r="B405" s="219" t="n">
        <f aca="false">IF(OR(B404=$G$15*12,B404=0),0,B404+1)</f>
        <v>0</v>
      </c>
      <c r="C405" s="220" t="n">
        <f aca="false">IF(B405=0,0,C404-F404)</f>
        <v>0</v>
      </c>
      <c r="D405" s="220" t="n">
        <f aca="false">IF(B405=0,0,$G$17)</f>
        <v>0</v>
      </c>
      <c r="E405" s="220" t="n">
        <f aca="false">IF(B405=0,0,C405*$G$19/100)</f>
        <v>0</v>
      </c>
      <c r="F405" s="220" t="n">
        <f aca="false">IF(B405=0,0,D405-E405)</f>
        <v>0</v>
      </c>
      <c r="G405" s="193"/>
      <c r="H405" s="193"/>
      <c r="I405" s="193"/>
      <c r="J405" s="194"/>
      <c r="K405" s="193"/>
      <c r="L405" s="193"/>
      <c r="O405" s="196" t="n">
        <f aca="false">B405</f>
        <v>0</v>
      </c>
      <c r="P405" s="222" t="n">
        <f aca="false">IF(O405=0,0,SUM($E$23:E405))</f>
        <v>0</v>
      </c>
      <c r="Q405" s="222" t="n">
        <f aca="false">IF(O405=0,0,SUM($F$23:F405))</f>
        <v>0</v>
      </c>
    </row>
    <row r="406" s="195" customFormat="true" ht="12.75" hidden="false" customHeight="false" outlineLevel="0" collapsed="false">
      <c r="A406" s="193"/>
      <c r="B406" s="219" t="n">
        <f aca="false">IF(OR(B405=$G$15*12,B405=0),0,B405+1)</f>
        <v>0</v>
      </c>
      <c r="C406" s="220" t="n">
        <f aca="false">IF(B406=0,0,C405-F405)</f>
        <v>0</v>
      </c>
      <c r="D406" s="220" t="n">
        <f aca="false">IF(B406=0,0,$G$17)</f>
        <v>0</v>
      </c>
      <c r="E406" s="220" t="n">
        <f aca="false">IF(B406=0,0,C406*$G$19/100)</f>
        <v>0</v>
      </c>
      <c r="F406" s="220" t="n">
        <f aca="false">IF(B406=0,0,D406-E406)</f>
        <v>0</v>
      </c>
      <c r="G406" s="193"/>
      <c r="H406" s="193"/>
      <c r="I406" s="193"/>
      <c r="J406" s="194"/>
      <c r="K406" s="193"/>
      <c r="L406" s="193"/>
      <c r="O406" s="196" t="n">
        <f aca="false">B406</f>
        <v>0</v>
      </c>
      <c r="P406" s="222" t="n">
        <f aca="false">IF(O406=0,0,SUM($E$23:E406))</f>
        <v>0</v>
      </c>
      <c r="Q406" s="222" t="n">
        <f aca="false">IF(O406=0,0,SUM($F$23:F406))</f>
        <v>0</v>
      </c>
    </row>
    <row r="407" s="195" customFormat="true" ht="12.75" hidden="false" customHeight="false" outlineLevel="0" collapsed="false">
      <c r="A407" s="193"/>
      <c r="B407" s="219" t="n">
        <f aca="false">IF(OR(B406=$G$15*12,B406=0),0,B406+1)</f>
        <v>0</v>
      </c>
      <c r="C407" s="220" t="n">
        <f aca="false">IF(B407=0,0,C406-F406)</f>
        <v>0</v>
      </c>
      <c r="D407" s="220" t="n">
        <f aca="false">IF(B407=0,0,$G$17)</f>
        <v>0</v>
      </c>
      <c r="E407" s="220" t="n">
        <f aca="false">IF(B407=0,0,C407*$G$19/100)</f>
        <v>0</v>
      </c>
      <c r="F407" s="220" t="n">
        <f aca="false">IF(B407=0,0,D407-E407)</f>
        <v>0</v>
      </c>
      <c r="G407" s="193"/>
      <c r="H407" s="193"/>
      <c r="I407" s="193"/>
      <c r="J407" s="194"/>
      <c r="K407" s="193"/>
      <c r="L407" s="193"/>
      <c r="O407" s="196" t="n">
        <f aca="false">B407</f>
        <v>0</v>
      </c>
      <c r="P407" s="222" t="n">
        <f aca="false">IF(O407=0,0,SUM($E$23:E407))</f>
        <v>0</v>
      </c>
      <c r="Q407" s="222" t="n">
        <f aca="false">IF(O407=0,0,SUM($F$23:F407))</f>
        <v>0</v>
      </c>
    </row>
    <row r="408" s="195" customFormat="true" ht="12.75" hidden="false" customHeight="false" outlineLevel="0" collapsed="false">
      <c r="A408" s="193"/>
      <c r="B408" s="219" t="n">
        <f aca="false">IF(OR(B407=$G$15*12,B407=0),0,B407+1)</f>
        <v>0</v>
      </c>
      <c r="C408" s="220" t="n">
        <f aca="false">IF(B408=0,0,C407-F407)</f>
        <v>0</v>
      </c>
      <c r="D408" s="220" t="n">
        <f aca="false">IF(B408=0,0,$G$17)</f>
        <v>0</v>
      </c>
      <c r="E408" s="220" t="n">
        <f aca="false">IF(B408=0,0,C408*$G$19/100)</f>
        <v>0</v>
      </c>
      <c r="F408" s="220" t="n">
        <f aca="false">IF(B408=0,0,D408-E408)</f>
        <v>0</v>
      </c>
      <c r="G408" s="193"/>
      <c r="H408" s="193"/>
      <c r="I408" s="193"/>
      <c r="J408" s="194"/>
      <c r="K408" s="193"/>
      <c r="L408" s="193"/>
      <c r="O408" s="196" t="n">
        <f aca="false">B408</f>
        <v>0</v>
      </c>
      <c r="P408" s="222" t="n">
        <f aca="false">IF(O408=0,0,SUM($E$23:E408))</f>
        <v>0</v>
      </c>
      <c r="Q408" s="222" t="n">
        <f aca="false">IF(O408=0,0,SUM($F$23:F408))</f>
        <v>0</v>
      </c>
    </row>
    <row r="409" s="195" customFormat="true" ht="12.75" hidden="false" customHeight="false" outlineLevel="0" collapsed="false">
      <c r="A409" s="193"/>
      <c r="B409" s="219" t="n">
        <f aca="false">IF(OR(B408=$G$15*12,B408=0),0,B408+1)</f>
        <v>0</v>
      </c>
      <c r="C409" s="220" t="n">
        <f aca="false">IF(B409=0,0,C408-F408)</f>
        <v>0</v>
      </c>
      <c r="D409" s="220" t="n">
        <f aca="false">IF(B409=0,0,$G$17)</f>
        <v>0</v>
      </c>
      <c r="E409" s="220" t="n">
        <f aca="false">IF(B409=0,0,C409*$G$19/100)</f>
        <v>0</v>
      </c>
      <c r="F409" s="220" t="n">
        <f aca="false">IF(B409=0,0,D409-E409)</f>
        <v>0</v>
      </c>
      <c r="G409" s="193"/>
      <c r="H409" s="193"/>
      <c r="I409" s="193"/>
      <c r="J409" s="194"/>
      <c r="K409" s="193"/>
      <c r="L409" s="193"/>
      <c r="O409" s="196" t="n">
        <f aca="false">B409</f>
        <v>0</v>
      </c>
      <c r="P409" s="222" t="n">
        <f aca="false">IF(O409=0,0,SUM($E$23:E409))</f>
        <v>0</v>
      </c>
      <c r="Q409" s="222" t="n">
        <f aca="false">IF(O409=0,0,SUM($F$23:F409))</f>
        <v>0</v>
      </c>
    </row>
    <row r="410" s="195" customFormat="true" ht="12.75" hidden="false" customHeight="false" outlineLevel="0" collapsed="false">
      <c r="A410" s="193"/>
      <c r="B410" s="219" t="n">
        <f aca="false">IF(OR(B409=$G$15*12,B409=0),0,B409+1)</f>
        <v>0</v>
      </c>
      <c r="C410" s="220" t="n">
        <f aca="false">IF(B410=0,0,C409-F409)</f>
        <v>0</v>
      </c>
      <c r="D410" s="220" t="n">
        <f aca="false">IF(B410=0,0,$G$17)</f>
        <v>0</v>
      </c>
      <c r="E410" s="220" t="n">
        <f aca="false">IF(B410=0,0,C410*$G$19/100)</f>
        <v>0</v>
      </c>
      <c r="F410" s="220" t="n">
        <f aca="false">IF(B410=0,0,D410-E410)</f>
        <v>0</v>
      </c>
      <c r="G410" s="193"/>
      <c r="H410" s="193"/>
      <c r="I410" s="193"/>
      <c r="J410" s="194"/>
      <c r="K410" s="193"/>
      <c r="L410" s="193"/>
      <c r="O410" s="196" t="n">
        <f aca="false">B410</f>
        <v>0</v>
      </c>
      <c r="P410" s="222" t="n">
        <f aca="false">IF(O410=0,0,SUM($E$23:E410))</f>
        <v>0</v>
      </c>
      <c r="Q410" s="222" t="n">
        <f aca="false">IF(O410=0,0,SUM($F$23:F410))</f>
        <v>0</v>
      </c>
    </row>
    <row r="411" s="195" customFormat="true" ht="12.75" hidden="false" customHeight="false" outlineLevel="0" collapsed="false">
      <c r="A411" s="193"/>
      <c r="B411" s="219" t="n">
        <f aca="false">IF(OR(B410=$G$15*12,B410=0),0,B410+1)</f>
        <v>0</v>
      </c>
      <c r="C411" s="220" t="n">
        <f aca="false">IF(B411=0,0,C410-F410)</f>
        <v>0</v>
      </c>
      <c r="D411" s="220" t="n">
        <f aca="false">IF(B411=0,0,$G$17)</f>
        <v>0</v>
      </c>
      <c r="E411" s="220" t="n">
        <f aca="false">IF(B411=0,0,C411*$G$19/100)</f>
        <v>0</v>
      </c>
      <c r="F411" s="220" t="n">
        <f aca="false">IF(B411=0,0,D411-E411)</f>
        <v>0</v>
      </c>
      <c r="G411" s="193"/>
      <c r="H411" s="193"/>
      <c r="I411" s="193"/>
      <c r="J411" s="194"/>
      <c r="K411" s="193"/>
      <c r="L411" s="193"/>
      <c r="O411" s="196" t="n">
        <f aca="false">B411</f>
        <v>0</v>
      </c>
      <c r="P411" s="222" t="n">
        <f aca="false">IF(O411=0,0,SUM($E$23:E411))</f>
        <v>0</v>
      </c>
      <c r="Q411" s="222" t="n">
        <f aca="false">IF(O411=0,0,SUM($F$23:F411))</f>
        <v>0</v>
      </c>
    </row>
    <row r="412" s="195" customFormat="true" ht="12.75" hidden="false" customHeight="false" outlineLevel="0" collapsed="false">
      <c r="A412" s="193"/>
      <c r="B412" s="219" t="n">
        <f aca="false">IF(OR(B411=$G$15*12,B411=0),0,B411+1)</f>
        <v>0</v>
      </c>
      <c r="C412" s="220" t="n">
        <f aca="false">IF(B412=0,0,C411-F411)</f>
        <v>0</v>
      </c>
      <c r="D412" s="220" t="n">
        <f aca="false">IF(B412=0,0,$G$17)</f>
        <v>0</v>
      </c>
      <c r="E412" s="220" t="n">
        <f aca="false">IF(B412=0,0,C412*$G$19/100)</f>
        <v>0</v>
      </c>
      <c r="F412" s="220" t="n">
        <f aca="false">IF(B412=0,0,D412-E412)</f>
        <v>0</v>
      </c>
      <c r="G412" s="193"/>
      <c r="H412" s="193"/>
      <c r="I412" s="193"/>
      <c r="J412" s="194"/>
      <c r="K412" s="193"/>
      <c r="L412" s="193"/>
      <c r="O412" s="196" t="n">
        <f aca="false">B412</f>
        <v>0</v>
      </c>
      <c r="P412" s="222" t="n">
        <f aca="false">IF(O412=0,0,SUM($E$23:E412))</f>
        <v>0</v>
      </c>
      <c r="Q412" s="222" t="n">
        <f aca="false">IF(O412=0,0,SUM($F$23:F412))</f>
        <v>0</v>
      </c>
    </row>
    <row r="413" s="195" customFormat="true" ht="12.75" hidden="false" customHeight="false" outlineLevel="0" collapsed="false">
      <c r="A413" s="193"/>
      <c r="B413" s="219" t="n">
        <f aca="false">IF(OR(B412=$G$15*12,B412=0),0,B412+1)</f>
        <v>0</v>
      </c>
      <c r="C413" s="220" t="n">
        <f aca="false">IF(B413=0,0,C412-F412)</f>
        <v>0</v>
      </c>
      <c r="D413" s="220" t="n">
        <f aca="false">IF(B413=0,0,$G$17)</f>
        <v>0</v>
      </c>
      <c r="E413" s="220" t="n">
        <f aca="false">IF(B413=0,0,C413*$G$19/100)</f>
        <v>0</v>
      </c>
      <c r="F413" s="220" t="n">
        <f aca="false">IF(B413=0,0,D413-E413)</f>
        <v>0</v>
      </c>
      <c r="G413" s="193"/>
      <c r="H413" s="193"/>
      <c r="I413" s="193"/>
      <c r="J413" s="194"/>
      <c r="K413" s="193"/>
      <c r="L413" s="193"/>
      <c r="O413" s="196" t="n">
        <f aca="false">B413</f>
        <v>0</v>
      </c>
      <c r="P413" s="222" t="n">
        <f aca="false">IF(O413=0,0,SUM($E$23:E413))</f>
        <v>0</v>
      </c>
      <c r="Q413" s="222" t="n">
        <f aca="false">IF(O413=0,0,SUM($F$23:F413))</f>
        <v>0</v>
      </c>
    </row>
    <row r="414" s="195" customFormat="true" ht="12.75" hidden="false" customHeight="false" outlineLevel="0" collapsed="false">
      <c r="A414" s="193"/>
      <c r="B414" s="219" t="n">
        <f aca="false">IF(OR(B413=$G$15*12,B413=0),0,B413+1)</f>
        <v>0</v>
      </c>
      <c r="C414" s="220" t="n">
        <f aca="false">IF(B414=0,0,C413-F413)</f>
        <v>0</v>
      </c>
      <c r="D414" s="220" t="n">
        <f aca="false">IF(B414=0,0,$G$17)</f>
        <v>0</v>
      </c>
      <c r="E414" s="220" t="n">
        <f aca="false">IF(B414=0,0,C414*$G$19/100)</f>
        <v>0</v>
      </c>
      <c r="F414" s="220" t="n">
        <f aca="false">IF(B414=0,0,D414-E414)</f>
        <v>0</v>
      </c>
      <c r="G414" s="193"/>
      <c r="H414" s="193"/>
      <c r="I414" s="193"/>
      <c r="J414" s="194"/>
      <c r="K414" s="193"/>
      <c r="L414" s="193"/>
      <c r="O414" s="196" t="n">
        <f aca="false">B414</f>
        <v>0</v>
      </c>
      <c r="P414" s="222" t="n">
        <f aca="false">IF(O414=0,0,SUM($E$23:E414))</f>
        <v>0</v>
      </c>
      <c r="Q414" s="222" t="n">
        <f aca="false">IF(O414=0,0,SUM($F$23:F414))</f>
        <v>0</v>
      </c>
    </row>
    <row r="415" s="195" customFormat="true" ht="12.75" hidden="false" customHeight="false" outlineLevel="0" collapsed="false">
      <c r="A415" s="193"/>
      <c r="B415" s="219" t="n">
        <f aca="false">IF(OR(B414=$G$15*12,B414=0),0,B414+1)</f>
        <v>0</v>
      </c>
      <c r="C415" s="220" t="n">
        <f aca="false">IF(B415=0,0,C414-F414)</f>
        <v>0</v>
      </c>
      <c r="D415" s="220" t="n">
        <f aca="false">IF(B415=0,0,$G$17)</f>
        <v>0</v>
      </c>
      <c r="E415" s="220" t="n">
        <f aca="false">IF(B415=0,0,C415*$G$19/100)</f>
        <v>0</v>
      </c>
      <c r="F415" s="220" t="n">
        <f aca="false">IF(B415=0,0,D415-E415)</f>
        <v>0</v>
      </c>
      <c r="G415" s="193"/>
      <c r="H415" s="193"/>
      <c r="I415" s="193"/>
      <c r="J415" s="194"/>
      <c r="K415" s="193"/>
      <c r="L415" s="193"/>
      <c r="O415" s="196" t="n">
        <f aca="false">B415</f>
        <v>0</v>
      </c>
      <c r="P415" s="222" t="n">
        <f aca="false">IF(O415=0,0,SUM($E$23:E415))</f>
        <v>0</v>
      </c>
      <c r="Q415" s="222" t="n">
        <f aca="false">IF(O415=0,0,SUM($F$23:F415))</f>
        <v>0</v>
      </c>
    </row>
    <row r="416" s="195" customFormat="true" ht="12.75" hidden="false" customHeight="false" outlineLevel="0" collapsed="false">
      <c r="A416" s="193"/>
      <c r="B416" s="219" t="n">
        <f aca="false">IF(OR(B415=$G$15*12,B415=0),0,B415+1)</f>
        <v>0</v>
      </c>
      <c r="C416" s="220" t="n">
        <f aca="false">IF(B416=0,0,C415-F415)</f>
        <v>0</v>
      </c>
      <c r="D416" s="220" t="n">
        <f aca="false">IF(B416=0,0,$G$17)</f>
        <v>0</v>
      </c>
      <c r="E416" s="220" t="n">
        <f aca="false">IF(B416=0,0,C416*$G$19/100)</f>
        <v>0</v>
      </c>
      <c r="F416" s="220" t="n">
        <f aca="false">IF(B416=0,0,D416-E416)</f>
        <v>0</v>
      </c>
      <c r="G416" s="193"/>
      <c r="H416" s="193"/>
      <c r="I416" s="193"/>
      <c r="J416" s="194"/>
      <c r="K416" s="193"/>
      <c r="L416" s="193"/>
      <c r="O416" s="196" t="n">
        <f aca="false">B416</f>
        <v>0</v>
      </c>
      <c r="P416" s="222" t="n">
        <f aca="false">IF(O416=0,0,SUM($E$23:E416))</f>
        <v>0</v>
      </c>
      <c r="Q416" s="222" t="n">
        <f aca="false">IF(O416=0,0,SUM($F$23:F416))</f>
        <v>0</v>
      </c>
    </row>
    <row r="417" s="195" customFormat="true" ht="12.75" hidden="false" customHeight="false" outlineLevel="0" collapsed="false">
      <c r="A417" s="193"/>
      <c r="B417" s="219" t="n">
        <f aca="false">IF(OR(B416=$G$15*12,B416=0),0,B416+1)</f>
        <v>0</v>
      </c>
      <c r="C417" s="220" t="n">
        <f aca="false">IF(B417=0,0,C416-F416)</f>
        <v>0</v>
      </c>
      <c r="D417" s="220" t="n">
        <f aca="false">IF(B417=0,0,$G$17)</f>
        <v>0</v>
      </c>
      <c r="E417" s="220" t="n">
        <f aca="false">IF(B417=0,0,C417*$G$19/100)</f>
        <v>0</v>
      </c>
      <c r="F417" s="220" t="n">
        <f aca="false">IF(B417=0,0,D417-E417)</f>
        <v>0</v>
      </c>
      <c r="G417" s="193"/>
      <c r="H417" s="193"/>
      <c r="I417" s="193"/>
      <c r="J417" s="194"/>
      <c r="K417" s="193"/>
      <c r="L417" s="193"/>
      <c r="O417" s="196" t="n">
        <f aca="false">B417</f>
        <v>0</v>
      </c>
      <c r="P417" s="222" t="n">
        <f aca="false">IF(O417=0,0,SUM($E$23:E417))</f>
        <v>0</v>
      </c>
      <c r="Q417" s="222" t="n">
        <f aca="false">IF(O417=0,0,SUM($F$23:F417))</f>
        <v>0</v>
      </c>
    </row>
    <row r="418" s="195" customFormat="true" ht="12.75" hidden="false" customHeight="false" outlineLevel="0" collapsed="false">
      <c r="A418" s="193"/>
      <c r="B418" s="219" t="n">
        <f aca="false">IF(OR(B417=$G$15*12,B417=0),0,B417+1)</f>
        <v>0</v>
      </c>
      <c r="C418" s="220" t="n">
        <f aca="false">IF(B418=0,0,C417-F417)</f>
        <v>0</v>
      </c>
      <c r="D418" s="220" t="n">
        <f aca="false">IF(B418=0,0,$G$17)</f>
        <v>0</v>
      </c>
      <c r="E418" s="220" t="n">
        <f aca="false">IF(B418=0,0,C418*$G$19/100)</f>
        <v>0</v>
      </c>
      <c r="F418" s="220" t="n">
        <f aca="false">IF(B418=0,0,D418-E418)</f>
        <v>0</v>
      </c>
      <c r="G418" s="193"/>
      <c r="H418" s="193"/>
      <c r="I418" s="193"/>
      <c r="J418" s="194"/>
      <c r="K418" s="193"/>
      <c r="L418" s="193"/>
      <c r="O418" s="196" t="n">
        <f aca="false">B418</f>
        <v>0</v>
      </c>
      <c r="P418" s="222" t="n">
        <f aca="false">IF(O418=0,0,SUM($E$23:E418))</f>
        <v>0</v>
      </c>
      <c r="Q418" s="222" t="n">
        <f aca="false">IF(O418=0,0,SUM($F$23:F418))</f>
        <v>0</v>
      </c>
    </row>
    <row r="419" s="195" customFormat="true" ht="12.75" hidden="false" customHeight="false" outlineLevel="0" collapsed="false">
      <c r="A419" s="193"/>
      <c r="B419" s="219" t="n">
        <f aca="false">IF(OR(B418=$G$15*12,B418=0),0,B418+1)</f>
        <v>0</v>
      </c>
      <c r="C419" s="220" t="n">
        <f aca="false">IF(B419=0,0,C418-F418)</f>
        <v>0</v>
      </c>
      <c r="D419" s="220" t="n">
        <f aca="false">IF(B419=0,0,$G$17)</f>
        <v>0</v>
      </c>
      <c r="E419" s="220" t="n">
        <f aca="false">IF(B419=0,0,C419*$G$19/100)</f>
        <v>0</v>
      </c>
      <c r="F419" s="220" t="n">
        <f aca="false">IF(B419=0,0,D419-E419)</f>
        <v>0</v>
      </c>
      <c r="G419" s="193"/>
      <c r="H419" s="193"/>
      <c r="I419" s="193"/>
      <c r="J419" s="194"/>
      <c r="K419" s="193"/>
      <c r="L419" s="193"/>
      <c r="O419" s="196" t="n">
        <f aca="false">B419</f>
        <v>0</v>
      </c>
      <c r="P419" s="222" t="n">
        <f aca="false">IF(O419=0,0,SUM($E$23:E419))</f>
        <v>0</v>
      </c>
      <c r="Q419" s="222" t="n">
        <f aca="false">IF(O419=0,0,SUM($F$23:F419))</f>
        <v>0</v>
      </c>
    </row>
    <row r="420" s="195" customFormat="true" ht="12.75" hidden="false" customHeight="false" outlineLevel="0" collapsed="false">
      <c r="A420" s="193"/>
      <c r="B420" s="219" t="n">
        <f aca="false">IF(OR(B419=$G$15*12,B419=0),0,B419+1)</f>
        <v>0</v>
      </c>
      <c r="C420" s="220" t="n">
        <f aca="false">IF(B420=0,0,C419-F419)</f>
        <v>0</v>
      </c>
      <c r="D420" s="220" t="n">
        <f aca="false">IF(B420=0,0,$G$17)</f>
        <v>0</v>
      </c>
      <c r="E420" s="220" t="n">
        <f aca="false">IF(B420=0,0,C420*$G$19/100)</f>
        <v>0</v>
      </c>
      <c r="F420" s="220" t="n">
        <f aca="false">IF(B420=0,0,D420-E420)</f>
        <v>0</v>
      </c>
      <c r="G420" s="193"/>
      <c r="H420" s="193"/>
      <c r="I420" s="193"/>
      <c r="J420" s="194"/>
      <c r="K420" s="193"/>
      <c r="L420" s="193"/>
      <c r="O420" s="196" t="n">
        <f aca="false">B420</f>
        <v>0</v>
      </c>
      <c r="P420" s="222" t="n">
        <f aca="false">IF(O420=0,0,SUM($E$23:E420))</f>
        <v>0</v>
      </c>
      <c r="Q420" s="222" t="n">
        <f aca="false">IF(O420=0,0,SUM($F$23:F420))</f>
        <v>0</v>
      </c>
    </row>
    <row r="421" s="195" customFormat="true" ht="12.75" hidden="false" customHeight="false" outlineLevel="0" collapsed="false">
      <c r="A421" s="193"/>
      <c r="B421" s="219" t="n">
        <f aca="false">IF(OR(B420=$G$15*12,B420=0),0,B420+1)</f>
        <v>0</v>
      </c>
      <c r="C421" s="220" t="n">
        <f aca="false">IF(B421=0,0,C420-F420)</f>
        <v>0</v>
      </c>
      <c r="D421" s="220" t="n">
        <f aca="false">IF(B421=0,0,$G$17)</f>
        <v>0</v>
      </c>
      <c r="E421" s="220" t="n">
        <f aca="false">IF(B421=0,0,C421*$G$19/100)</f>
        <v>0</v>
      </c>
      <c r="F421" s="220" t="n">
        <f aca="false">IF(B421=0,0,D421-E421)</f>
        <v>0</v>
      </c>
      <c r="G421" s="193"/>
      <c r="H421" s="193"/>
      <c r="I421" s="193"/>
      <c r="J421" s="194"/>
      <c r="K421" s="193"/>
      <c r="L421" s="193"/>
      <c r="O421" s="196" t="n">
        <f aca="false">B421</f>
        <v>0</v>
      </c>
      <c r="P421" s="222" t="n">
        <f aca="false">IF(O421=0,0,SUM($E$23:E421))</f>
        <v>0</v>
      </c>
      <c r="Q421" s="222" t="n">
        <f aca="false">IF(O421=0,0,SUM($F$23:F421))</f>
        <v>0</v>
      </c>
    </row>
    <row r="422" s="195" customFormat="true" ht="12.75" hidden="false" customHeight="false" outlineLevel="0" collapsed="false">
      <c r="A422" s="193"/>
      <c r="B422" s="219" t="n">
        <f aca="false">IF(OR(B421=$G$15*12,B421=0),0,B421+1)</f>
        <v>0</v>
      </c>
      <c r="C422" s="220" t="n">
        <f aca="false">IF(B422=0,0,C421-F421)</f>
        <v>0</v>
      </c>
      <c r="D422" s="220" t="n">
        <f aca="false">IF(B422=0,0,$G$17)</f>
        <v>0</v>
      </c>
      <c r="E422" s="220" t="n">
        <f aca="false">IF(B422=0,0,C422*$G$19/100)</f>
        <v>0</v>
      </c>
      <c r="F422" s="220" t="n">
        <f aca="false">IF(B422=0,0,D422-E422)</f>
        <v>0</v>
      </c>
      <c r="G422" s="193"/>
      <c r="H422" s="193"/>
      <c r="I422" s="193"/>
      <c r="J422" s="194"/>
      <c r="K422" s="193"/>
      <c r="L422" s="193"/>
      <c r="O422" s="196" t="n">
        <f aca="false">B422</f>
        <v>0</v>
      </c>
      <c r="P422" s="222" t="n">
        <f aca="false">IF(O422=0,0,SUM($E$23:E422))</f>
        <v>0</v>
      </c>
      <c r="Q422" s="222" t="n">
        <f aca="false">IF(O422=0,0,SUM($F$23:F422))</f>
        <v>0</v>
      </c>
    </row>
    <row r="423" s="195" customFormat="true" ht="12.75" hidden="false" customHeight="false" outlineLevel="0" collapsed="false">
      <c r="A423" s="193"/>
      <c r="B423" s="219" t="n">
        <f aca="false">IF(OR(B422=$G$15*12,B422=0),0,B422+1)</f>
        <v>0</v>
      </c>
      <c r="C423" s="220" t="n">
        <f aca="false">IF(B423=0,0,C422-F422)</f>
        <v>0</v>
      </c>
      <c r="D423" s="220" t="n">
        <f aca="false">IF(B423=0,0,$G$17)</f>
        <v>0</v>
      </c>
      <c r="E423" s="220" t="n">
        <f aca="false">IF(B423=0,0,C423*$G$19/100)</f>
        <v>0</v>
      </c>
      <c r="F423" s="220" t="n">
        <f aca="false">IF(B423=0,0,D423-E423)</f>
        <v>0</v>
      </c>
      <c r="G423" s="193"/>
      <c r="H423" s="193"/>
      <c r="I423" s="193"/>
      <c r="J423" s="194"/>
      <c r="K423" s="193"/>
      <c r="L423" s="193"/>
      <c r="O423" s="196" t="n">
        <f aca="false">B423</f>
        <v>0</v>
      </c>
      <c r="P423" s="222" t="n">
        <f aca="false">IF(O423=0,0,SUM($E$23:E423))</f>
        <v>0</v>
      </c>
      <c r="Q423" s="222" t="n">
        <f aca="false">IF(O423=0,0,SUM($F$23:F423))</f>
        <v>0</v>
      </c>
    </row>
    <row r="424" s="195" customFormat="true" ht="12.75" hidden="false" customHeight="false" outlineLevel="0" collapsed="false">
      <c r="A424" s="193"/>
      <c r="B424" s="219" t="n">
        <f aca="false">IF(OR(B423=$G$15*12,B423=0),0,B423+1)</f>
        <v>0</v>
      </c>
      <c r="C424" s="220" t="n">
        <f aca="false">IF(B424=0,0,C423-F423)</f>
        <v>0</v>
      </c>
      <c r="D424" s="220" t="n">
        <f aca="false">IF(B424=0,0,$G$17)</f>
        <v>0</v>
      </c>
      <c r="E424" s="220" t="n">
        <f aca="false">IF(B424=0,0,C424*$G$19/100)</f>
        <v>0</v>
      </c>
      <c r="F424" s="220" t="n">
        <f aca="false">IF(B424=0,0,D424-E424)</f>
        <v>0</v>
      </c>
      <c r="G424" s="193"/>
      <c r="H424" s="193"/>
      <c r="I424" s="193"/>
      <c r="J424" s="194"/>
      <c r="K424" s="193"/>
      <c r="L424" s="193"/>
      <c r="O424" s="196" t="n">
        <f aca="false">B424</f>
        <v>0</v>
      </c>
      <c r="P424" s="222" t="n">
        <f aca="false">IF(O424=0,0,SUM($E$23:E424))</f>
        <v>0</v>
      </c>
      <c r="Q424" s="222" t="n">
        <f aca="false">IF(O424=0,0,SUM($F$23:F424))</f>
        <v>0</v>
      </c>
    </row>
    <row r="425" s="195" customFormat="true" ht="12.75" hidden="false" customHeight="false" outlineLevel="0" collapsed="false">
      <c r="A425" s="193"/>
      <c r="B425" s="219" t="n">
        <f aca="false">IF(OR(B424=$G$15*12,B424=0),0,B424+1)</f>
        <v>0</v>
      </c>
      <c r="C425" s="220" t="n">
        <f aca="false">IF(B425=0,0,C424-F424)</f>
        <v>0</v>
      </c>
      <c r="D425" s="220" t="n">
        <f aca="false">IF(B425=0,0,$G$17)</f>
        <v>0</v>
      </c>
      <c r="E425" s="220" t="n">
        <f aca="false">IF(B425=0,0,C425*$G$19/100)</f>
        <v>0</v>
      </c>
      <c r="F425" s="220" t="n">
        <f aca="false">IF(B425=0,0,D425-E425)</f>
        <v>0</v>
      </c>
      <c r="G425" s="193"/>
      <c r="H425" s="193"/>
      <c r="I425" s="193"/>
      <c r="J425" s="194"/>
      <c r="K425" s="193"/>
      <c r="L425" s="193"/>
      <c r="O425" s="196" t="n">
        <f aca="false">B425</f>
        <v>0</v>
      </c>
      <c r="P425" s="222" t="n">
        <f aca="false">IF(O425=0,0,SUM($E$23:E425))</f>
        <v>0</v>
      </c>
      <c r="Q425" s="222" t="n">
        <f aca="false">IF(O425=0,0,SUM($F$23:F425))</f>
        <v>0</v>
      </c>
    </row>
    <row r="426" s="195" customFormat="true" ht="12.75" hidden="false" customHeight="false" outlineLevel="0" collapsed="false">
      <c r="A426" s="193"/>
      <c r="B426" s="219" t="n">
        <f aca="false">IF(OR(B425=$G$15*12,B425=0),0,B425+1)</f>
        <v>0</v>
      </c>
      <c r="C426" s="220" t="n">
        <f aca="false">IF(B426=0,0,C425-F425)</f>
        <v>0</v>
      </c>
      <c r="D426" s="220" t="n">
        <f aca="false">IF(B426=0,0,$G$17)</f>
        <v>0</v>
      </c>
      <c r="E426" s="220" t="n">
        <f aca="false">IF(B426=0,0,C426*$G$19/100)</f>
        <v>0</v>
      </c>
      <c r="F426" s="220" t="n">
        <f aca="false">IF(B426=0,0,D426-E426)</f>
        <v>0</v>
      </c>
      <c r="G426" s="193"/>
      <c r="H426" s="193"/>
      <c r="I426" s="193"/>
      <c r="J426" s="194"/>
      <c r="K426" s="193"/>
      <c r="L426" s="193"/>
      <c r="O426" s="196" t="n">
        <f aca="false">B426</f>
        <v>0</v>
      </c>
      <c r="P426" s="222" t="n">
        <f aca="false">IF(O426=0,0,SUM($E$23:E426))</f>
        <v>0</v>
      </c>
      <c r="Q426" s="222" t="n">
        <f aca="false">IF(O426=0,0,SUM($F$23:F426))</f>
        <v>0</v>
      </c>
    </row>
    <row r="427" s="195" customFormat="true" ht="12.75" hidden="false" customHeight="false" outlineLevel="0" collapsed="false">
      <c r="A427" s="193"/>
      <c r="B427" s="219" t="n">
        <f aca="false">IF(OR(B426=$G$15*12,B426=0),0,B426+1)</f>
        <v>0</v>
      </c>
      <c r="C427" s="220" t="n">
        <f aca="false">IF(B427=0,0,C426-F426)</f>
        <v>0</v>
      </c>
      <c r="D427" s="220" t="n">
        <f aca="false">IF(B427=0,0,$G$17)</f>
        <v>0</v>
      </c>
      <c r="E427" s="220" t="n">
        <f aca="false">IF(B427=0,0,C427*$G$19/100)</f>
        <v>0</v>
      </c>
      <c r="F427" s="220" t="n">
        <f aca="false">IF(B427=0,0,D427-E427)</f>
        <v>0</v>
      </c>
      <c r="G427" s="193"/>
      <c r="H427" s="193"/>
      <c r="I427" s="193"/>
      <c r="J427" s="194"/>
      <c r="K427" s="193"/>
      <c r="L427" s="193"/>
      <c r="O427" s="196" t="n">
        <f aca="false">B427</f>
        <v>0</v>
      </c>
      <c r="P427" s="222" t="n">
        <f aca="false">IF(O427=0,0,SUM($E$23:E427))</f>
        <v>0</v>
      </c>
      <c r="Q427" s="222" t="n">
        <f aca="false">IF(O427=0,0,SUM($F$23:F427))</f>
        <v>0</v>
      </c>
    </row>
    <row r="428" s="195" customFormat="true" ht="12.75" hidden="false" customHeight="false" outlineLevel="0" collapsed="false">
      <c r="A428" s="193"/>
      <c r="B428" s="219" t="n">
        <f aca="false">IF(OR(B427=$G$15*12,B427=0),0,B427+1)</f>
        <v>0</v>
      </c>
      <c r="C428" s="220" t="n">
        <f aca="false">IF(B428=0,0,C427-F427)</f>
        <v>0</v>
      </c>
      <c r="D428" s="220" t="n">
        <f aca="false">IF(B428=0,0,$G$17)</f>
        <v>0</v>
      </c>
      <c r="E428" s="220" t="n">
        <f aca="false">IF(B428=0,0,C428*$G$19/100)</f>
        <v>0</v>
      </c>
      <c r="F428" s="220" t="n">
        <f aca="false">IF(B428=0,0,D428-E428)</f>
        <v>0</v>
      </c>
      <c r="G428" s="193"/>
      <c r="H428" s="193"/>
      <c r="I428" s="193"/>
      <c r="J428" s="194"/>
      <c r="K428" s="193"/>
      <c r="L428" s="193"/>
      <c r="O428" s="196" t="n">
        <f aca="false">B428</f>
        <v>0</v>
      </c>
      <c r="P428" s="222" t="n">
        <f aca="false">IF(O428=0,0,SUM($E$23:E428))</f>
        <v>0</v>
      </c>
      <c r="Q428" s="222" t="n">
        <f aca="false">IF(O428=0,0,SUM($F$23:F428))</f>
        <v>0</v>
      </c>
    </row>
    <row r="429" s="195" customFormat="true" ht="12.75" hidden="false" customHeight="false" outlineLevel="0" collapsed="false">
      <c r="A429" s="193"/>
      <c r="B429" s="219" t="n">
        <f aca="false">IF(OR(B428=$G$15*12,B428=0),0,B428+1)</f>
        <v>0</v>
      </c>
      <c r="C429" s="220" t="n">
        <f aca="false">IF(B429=0,0,C428-F428)</f>
        <v>0</v>
      </c>
      <c r="D429" s="220" t="n">
        <f aca="false">IF(B429=0,0,$G$17)</f>
        <v>0</v>
      </c>
      <c r="E429" s="220" t="n">
        <f aca="false">IF(B429=0,0,C429*$G$19/100)</f>
        <v>0</v>
      </c>
      <c r="F429" s="220" t="n">
        <f aca="false">IF(B429=0,0,D429-E429)</f>
        <v>0</v>
      </c>
      <c r="G429" s="193"/>
      <c r="H429" s="193"/>
      <c r="I429" s="193"/>
      <c r="J429" s="194"/>
      <c r="K429" s="193"/>
      <c r="L429" s="193"/>
      <c r="O429" s="196" t="n">
        <f aca="false">B429</f>
        <v>0</v>
      </c>
      <c r="P429" s="222" t="n">
        <f aca="false">IF(O429=0,0,SUM($E$23:E429))</f>
        <v>0</v>
      </c>
      <c r="Q429" s="222" t="n">
        <f aca="false">IF(O429=0,0,SUM($F$23:F429))</f>
        <v>0</v>
      </c>
    </row>
    <row r="430" s="195" customFormat="true" ht="12.75" hidden="false" customHeight="false" outlineLevel="0" collapsed="false">
      <c r="A430" s="193"/>
      <c r="B430" s="219" t="n">
        <f aca="false">IF(OR(B429=$G$15*12,B429=0),0,B429+1)</f>
        <v>0</v>
      </c>
      <c r="C430" s="220" t="n">
        <f aca="false">IF(B430=0,0,C429-F429)</f>
        <v>0</v>
      </c>
      <c r="D430" s="220" t="n">
        <f aca="false">IF(B430=0,0,$G$17)</f>
        <v>0</v>
      </c>
      <c r="E430" s="220" t="n">
        <f aca="false">IF(B430=0,0,C430*$G$19/100)</f>
        <v>0</v>
      </c>
      <c r="F430" s="220" t="n">
        <f aca="false">IF(B430=0,0,D430-E430)</f>
        <v>0</v>
      </c>
      <c r="G430" s="193"/>
      <c r="H430" s="193"/>
      <c r="I430" s="193"/>
      <c r="J430" s="194"/>
      <c r="K430" s="193"/>
      <c r="L430" s="193"/>
      <c r="O430" s="196" t="n">
        <f aca="false">B430</f>
        <v>0</v>
      </c>
      <c r="P430" s="222" t="n">
        <f aca="false">IF(O430=0,0,SUM($E$23:E430))</f>
        <v>0</v>
      </c>
      <c r="Q430" s="222" t="n">
        <f aca="false">IF(O430=0,0,SUM($F$23:F430))</f>
        <v>0</v>
      </c>
    </row>
    <row r="431" s="195" customFormat="true" ht="12.75" hidden="false" customHeight="false" outlineLevel="0" collapsed="false">
      <c r="A431" s="193"/>
      <c r="B431" s="219" t="n">
        <f aca="false">IF(OR(B430=$G$15*12,B430=0),0,B430+1)</f>
        <v>0</v>
      </c>
      <c r="C431" s="220" t="n">
        <f aca="false">IF(B431=0,0,C430-F430)</f>
        <v>0</v>
      </c>
      <c r="D431" s="220" t="n">
        <f aca="false">IF(B431=0,0,$G$17)</f>
        <v>0</v>
      </c>
      <c r="E431" s="220" t="n">
        <f aca="false">IF(B431=0,0,C431*$G$19/100)</f>
        <v>0</v>
      </c>
      <c r="F431" s="220" t="n">
        <f aca="false">IF(B431=0,0,D431-E431)</f>
        <v>0</v>
      </c>
      <c r="G431" s="193"/>
      <c r="H431" s="193"/>
      <c r="I431" s="193"/>
      <c r="J431" s="194"/>
      <c r="K431" s="193"/>
      <c r="L431" s="193"/>
      <c r="O431" s="196" t="n">
        <f aca="false">B431</f>
        <v>0</v>
      </c>
      <c r="P431" s="222" t="n">
        <f aca="false">IF(O431=0,0,SUM($E$23:E431))</f>
        <v>0</v>
      </c>
      <c r="Q431" s="222" t="n">
        <f aca="false">IF(O431=0,0,SUM($F$23:F431))</f>
        <v>0</v>
      </c>
    </row>
    <row r="432" s="195" customFormat="true" ht="12.75" hidden="false" customHeight="false" outlineLevel="0" collapsed="false">
      <c r="A432" s="193"/>
      <c r="B432" s="219" t="n">
        <f aca="false">IF(OR(B431=$G$15*12,B431=0),0,B431+1)</f>
        <v>0</v>
      </c>
      <c r="C432" s="220" t="n">
        <f aca="false">IF(B432=0,0,C431-F431)</f>
        <v>0</v>
      </c>
      <c r="D432" s="220" t="n">
        <f aca="false">IF(B432=0,0,$G$17)</f>
        <v>0</v>
      </c>
      <c r="E432" s="220" t="n">
        <f aca="false">IF(B432=0,0,C432*$G$19/100)</f>
        <v>0</v>
      </c>
      <c r="F432" s="220" t="n">
        <f aca="false">IF(B432=0,0,D432-E432)</f>
        <v>0</v>
      </c>
      <c r="G432" s="193"/>
      <c r="H432" s="193"/>
      <c r="I432" s="193"/>
      <c r="J432" s="194"/>
      <c r="K432" s="193"/>
      <c r="L432" s="193"/>
      <c r="O432" s="196" t="n">
        <f aca="false">B432</f>
        <v>0</v>
      </c>
      <c r="P432" s="222" t="n">
        <f aca="false">IF(O432=0,0,SUM($E$23:E432))</f>
        <v>0</v>
      </c>
      <c r="Q432" s="222" t="n">
        <f aca="false">IF(O432=0,0,SUM($F$23:F432))</f>
        <v>0</v>
      </c>
    </row>
    <row r="433" s="195" customFormat="true" ht="12.75" hidden="false" customHeight="false" outlineLevel="0" collapsed="false">
      <c r="A433" s="193"/>
      <c r="B433" s="219" t="n">
        <f aca="false">IF(OR(B432=$G$15*12,B432=0),0,B432+1)</f>
        <v>0</v>
      </c>
      <c r="C433" s="220" t="n">
        <f aca="false">IF(B433=0,0,C432-F432)</f>
        <v>0</v>
      </c>
      <c r="D433" s="220" t="n">
        <f aca="false">IF(B433=0,0,$G$17)</f>
        <v>0</v>
      </c>
      <c r="E433" s="220" t="n">
        <f aca="false">IF(B433=0,0,C433*$G$19/100)</f>
        <v>0</v>
      </c>
      <c r="F433" s="220" t="n">
        <f aca="false">IF(B433=0,0,D433-E433)</f>
        <v>0</v>
      </c>
      <c r="G433" s="193"/>
      <c r="H433" s="193"/>
      <c r="I433" s="193"/>
      <c r="J433" s="194"/>
      <c r="K433" s="193"/>
      <c r="L433" s="193"/>
      <c r="O433" s="196" t="n">
        <f aca="false">B433</f>
        <v>0</v>
      </c>
      <c r="P433" s="222" t="n">
        <f aca="false">IF(O433=0,0,SUM($E$23:E433))</f>
        <v>0</v>
      </c>
      <c r="Q433" s="222" t="n">
        <f aca="false">IF(O433=0,0,SUM($F$23:F433))</f>
        <v>0</v>
      </c>
    </row>
    <row r="434" s="195" customFormat="true" ht="12.75" hidden="false" customHeight="false" outlineLevel="0" collapsed="false">
      <c r="A434" s="193"/>
      <c r="B434" s="219" t="n">
        <f aca="false">IF(OR(B433=$G$15*12,B433=0),0,B433+1)</f>
        <v>0</v>
      </c>
      <c r="C434" s="220" t="n">
        <f aca="false">IF(B434=0,0,C433-F433)</f>
        <v>0</v>
      </c>
      <c r="D434" s="220" t="n">
        <f aca="false">IF(B434=0,0,$G$17)</f>
        <v>0</v>
      </c>
      <c r="E434" s="220" t="n">
        <f aca="false">IF(B434=0,0,C434*$G$19/100)</f>
        <v>0</v>
      </c>
      <c r="F434" s="220" t="n">
        <f aca="false">IF(B434=0,0,D434-E434)</f>
        <v>0</v>
      </c>
      <c r="G434" s="193"/>
      <c r="H434" s="193"/>
      <c r="I434" s="193"/>
      <c r="J434" s="194"/>
      <c r="K434" s="193"/>
      <c r="L434" s="193"/>
      <c r="O434" s="196" t="n">
        <f aca="false">B434</f>
        <v>0</v>
      </c>
      <c r="P434" s="222" t="n">
        <f aca="false">IF(O434=0,0,SUM($E$23:E434))</f>
        <v>0</v>
      </c>
      <c r="Q434" s="222" t="n">
        <f aca="false">IF(O434=0,0,SUM($F$23:F434))</f>
        <v>0</v>
      </c>
    </row>
    <row r="435" s="195" customFormat="true" ht="12.75" hidden="false" customHeight="false" outlineLevel="0" collapsed="false">
      <c r="A435" s="193"/>
      <c r="B435" s="219" t="n">
        <f aca="false">IF(OR(B434=$G$15*12,B434=0),0,B434+1)</f>
        <v>0</v>
      </c>
      <c r="C435" s="220" t="n">
        <f aca="false">IF(B435=0,0,C434-F434)</f>
        <v>0</v>
      </c>
      <c r="D435" s="220" t="n">
        <f aca="false">IF(B435=0,0,$G$17)</f>
        <v>0</v>
      </c>
      <c r="E435" s="220" t="n">
        <f aca="false">IF(B435=0,0,C435*$G$19/100)</f>
        <v>0</v>
      </c>
      <c r="F435" s="220" t="n">
        <f aca="false">IF(B435=0,0,D435-E435)</f>
        <v>0</v>
      </c>
      <c r="G435" s="193"/>
      <c r="H435" s="193"/>
      <c r="I435" s="193"/>
      <c r="J435" s="194"/>
      <c r="K435" s="193"/>
      <c r="L435" s="193"/>
      <c r="O435" s="196" t="n">
        <f aca="false">B435</f>
        <v>0</v>
      </c>
      <c r="P435" s="222" t="n">
        <f aca="false">IF(O435=0,0,SUM($E$23:E435))</f>
        <v>0</v>
      </c>
      <c r="Q435" s="222" t="n">
        <f aca="false">IF(O435=0,0,SUM($F$23:F435))</f>
        <v>0</v>
      </c>
    </row>
    <row r="436" s="195" customFormat="true" ht="12.75" hidden="false" customHeight="false" outlineLevel="0" collapsed="false">
      <c r="A436" s="193"/>
      <c r="B436" s="219" t="n">
        <f aca="false">IF(OR(B435=$G$15*12,B435=0),0,B435+1)</f>
        <v>0</v>
      </c>
      <c r="C436" s="220" t="n">
        <f aca="false">IF(B436=0,0,C435-F435)</f>
        <v>0</v>
      </c>
      <c r="D436" s="220" t="n">
        <f aca="false">IF(B436=0,0,$G$17)</f>
        <v>0</v>
      </c>
      <c r="E436" s="220" t="n">
        <f aca="false">IF(B436=0,0,C436*$G$19/100)</f>
        <v>0</v>
      </c>
      <c r="F436" s="220" t="n">
        <f aca="false">IF(B436=0,0,D436-E436)</f>
        <v>0</v>
      </c>
      <c r="G436" s="193"/>
      <c r="H436" s="193"/>
      <c r="I436" s="193"/>
      <c r="J436" s="194"/>
      <c r="K436" s="193"/>
      <c r="L436" s="193"/>
      <c r="O436" s="196" t="n">
        <f aca="false">B436</f>
        <v>0</v>
      </c>
      <c r="P436" s="222" t="n">
        <f aca="false">IF(O436=0,0,SUM($E$23:E436))</f>
        <v>0</v>
      </c>
      <c r="Q436" s="222" t="n">
        <f aca="false">IF(O436=0,0,SUM($F$23:F436))</f>
        <v>0</v>
      </c>
    </row>
    <row r="437" s="195" customFormat="true" ht="12.75" hidden="false" customHeight="false" outlineLevel="0" collapsed="false">
      <c r="A437" s="193"/>
      <c r="B437" s="219" t="n">
        <f aca="false">IF(OR(B436=$G$15*12,B436=0),0,B436+1)</f>
        <v>0</v>
      </c>
      <c r="C437" s="220" t="n">
        <f aca="false">IF(B437=0,0,C436-F436)</f>
        <v>0</v>
      </c>
      <c r="D437" s="220" t="n">
        <f aca="false">IF(B437=0,0,$G$17)</f>
        <v>0</v>
      </c>
      <c r="E437" s="220" t="n">
        <f aca="false">IF(B437=0,0,C437*$G$19/100)</f>
        <v>0</v>
      </c>
      <c r="F437" s="220" t="n">
        <f aca="false">IF(B437=0,0,D437-E437)</f>
        <v>0</v>
      </c>
      <c r="G437" s="193"/>
      <c r="H437" s="193"/>
      <c r="I437" s="193"/>
      <c r="J437" s="194"/>
      <c r="K437" s="193"/>
      <c r="L437" s="193"/>
      <c r="O437" s="196" t="n">
        <f aca="false">B437</f>
        <v>0</v>
      </c>
      <c r="P437" s="222" t="n">
        <f aca="false">IF(O437=0,0,SUM($E$23:E437))</f>
        <v>0</v>
      </c>
      <c r="Q437" s="222" t="n">
        <f aca="false">IF(O437=0,0,SUM($F$23:F437))</f>
        <v>0</v>
      </c>
    </row>
    <row r="438" s="195" customFormat="true" ht="12.75" hidden="false" customHeight="false" outlineLevel="0" collapsed="false">
      <c r="A438" s="193"/>
      <c r="B438" s="219" t="n">
        <f aca="false">IF(OR(B437=$G$15*12,B437=0),0,B437+1)</f>
        <v>0</v>
      </c>
      <c r="C438" s="220" t="n">
        <f aca="false">IF(B438=0,0,C437-F437)</f>
        <v>0</v>
      </c>
      <c r="D438" s="220" t="n">
        <f aca="false">IF(B438=0,0,$G$17)</f>
        <v>0</v>
      </c>
      <c r="E438" s="220" t="n">
        <f aca="false">IF(B438=0,0,C438*$G$19/100)</f>
        <v>0</v>
      </c>
      <c r="F438" s="220" t="n">
        <f aca="false">IF(B438=0,0,D438-E438)</f>
        <v>0</v>
      </c>
      <c r="G438" s="193"/>
      <c r="H438" s="193"/>
      <c r="I438" s="193"/>
      <c r="J438" s="194"/>
      <c r="K438" s="193"/>
      <c r="L438" s="193"/>
      <c r="O438" s="196" t="n">
        <f aca="false">B438</f>
        <v>0</v>
      </c>
      <c r="P438" s="222" t="n">
        <f aca="false">IF(O438=0,0,SUM($E$23:E438))</f>
        <v>0</v>
      </c>
      <c r="Q438" s="222" t="n">
        <f aca="false">IF(O438=0,0,SUM($F$23:F438))</f>
        <v>0</v>
      </c>
    </row>
    <row r="439" s="195" customFormat="true" ht="12.75" hidden="false" customHeight="false" outlineLevel="0" collapsed="false">
      <c r="A439" s="193"/>
      <c r="B439" s="219" t="n">
        <f aca="false">IF(OR(B438=$G$15*12,B438=0),0,B438+1)</f>
        <v>0</v>
      </c>
      <c r="C439" s="220" t="n">
        <f aca="false">IF(B439=0,0,C438-F438)</f>
        <v>0</v>
      </c>
      <c r="D439" s="220" t="n">
        <f aca="false">IF(B439=0,0,$G$17)</f>
        <v>0</v>
      </c>
      <c r="E439" s="220" t="n">
        <f aca="false">IF(B439=0,0,C439*$G$19/100)</f>
        <v>0</v>
      </c>
      <c r="F439" s="220" t="n">
        <f aca="false">IF(B439=0,0,D439-E439)</f>
        <v>0</v>
      </c>
      <c r="G439" s="193"/>
      <c r="H439" s="193"/>
      <c r="I439" s="193"/>
      <c r="J439" s="194"/>
      <c r="K439" s="193"/>
      <c r="L439" s="193"/>
      <c r="O439" s="196" t="n">
        <f aca="false">B439</f>
        <v>0</v>
      </c>
      <c r="P439" s="222" t="n">
        <f aca="false">IF(O439=0,0,SUM($E$23:E439))</f>
        <v>0</v>
      </c>
      <c r="Q439" s="222" t="n">
        <f aca="false">IF(O439=0,0,SUM($F$23:F439))</f>
        <v>0</v>
      </c>
    </row>
    <row r="440" s="195" customFormat="true" ht="12.75" hidden="false" customHeight="false" outlineLevel="0" collapsed="false">
      <c r="A440" s="193"/>
      <c r="B440" s="219" t="n">
        <f aca="false">IF(OR(B439=$G$15*12,B439=0),0,B439+1)</f>
        <v>0</v>
      </c>
      <c r="C440" s="220" t="n">
        <f aca="false">IF(B440=0,0,C439-F439)</f>
        <v>0</v>
      </c>
      <c r="D440" s="220" t="n">
        <f aca="false">IF(B440=0,0,$G$17)</f>
        <v>0</v>
      </c>
      <c r="E440" s="220" t="n">
        <f aca="false">IF(B440=0,0,C440*$G$19/100)</f>
        <v>0</v>
      </c>
      <c r="F440" s="220" t="n">
        <f aca="false">IF(B440=0,0,D440-E440)</f>
        <v>0</v>
      </c>
      <c r="G440" s="193"/>
      <c r="H440" s="193"/>
      <c r="I440" s="193"/>
      <c r="J440" s="194"/>
      <c r="K440" s="193"/>
      <c r="L440" s="193"/>
      <c r="O440" s="196" t="n">
        <f aca="false">B440</f>
        <v>0</v>
      </c>
      <c r="P440" s="222" t="n">
        <f aca="false">IF(O440=0,0,SUM($E$23:E440))</f>
        <v>0</v>
      </c>
      <c r="Q440" s="222" t="n">
        <f aca="false">IF(O440=0,0,SUM($F$23:F440))</f>
        <v>0</v>
      </c>
    </row>
    <row r="441" s="195" customFormat="true" ht="12.75" hidden="false" customHeight="false" outlineLevel="0" collapsed="false">
      <c r="A441" s="193"/>
      <c r="B441" s="219" t="n">
        <f aca="false">IF(OR(B440=$G$15*12,B440=0),0,B440+1)</f>
        <v>0</v>
      </c>
      <c r="C441" s="220" t="n">
        <f aca="false">IF(B441=0,0,C440-F440)</f>
        <v>0</v>
      </c>
      <c r="D441" s="220" t="n">
        <f aca="false">IF(B441=0,0,$G$17)</f>
        <v>0</v>
      </c>
      <c r="E441" s="220" t="n">
        <f aca="false">IF(B441=0,0,C441*$G$19/100)</f>
        <v>0</v>
      </c>
      <c r="F441" s="220" t="n">
        <f aca="false">IF(B441=0,0,D441-E441)</f>
        <v>0</v>
      </c>
      <c r="G441" s="193"/>
      <c r="H441" s="193"/>
      <c r="I441" s="193"/>
      <c r="J441" s="194"/>
      <c r="K441" s="193"/>
      <c r="L441" s="193"/>
      <c r="O441" s="196" t="n">
        <f aca="false">B441</f>
        <v>0</v>
      </c>
      <c r="P441" s="222" t="n">
        <f aca="false">IF(O441=0,0,SUM($E$23:E441))</f>
        <v>0</v>
      </c>
      <c r="Q441" s="222" t="n">
        <f aca="false">IF(O441=0,0,SUM($F$23:F441))</f>
        <v>0</v>
      </c>
    </row>
    <row r="442" s="195" customFormat="true" ht="12.75" hidden="false" customHeight="false" outlineLevel="0" collapsed="false">
      <c r="A442" s="193"/>
      <c r="B442" s="219" t="n">
        <f aca="false">IF(OR(B441=$G$15*12,B441=0),0,B441+1)</f>
        <v>0</v>
      </c>
      <c r="C442" s="220" t="n">
        <f aca="false">IF(B442=0,0,C441-F441)</f>
        <v>0</v>
      </c>
      <c r="D442" s="220" t="n">
        <f aca="false">IF(B442=0,0,$G$17)</f>
        <v>0</v>
      </c>
      <c r="E442" s="220" t="n">
        <f aca="false">IF(B442=0,0,C442*$G$19/100)</f>
        <v>0</v>
      </c>
      <c r="F442" s="220" t="n">
        <f aca="false">IF(B442=0,0,D442-E442)</f>
        <v>0</v>
      </c>
      <c r="G442" s="193"/>
      <c r="H442" s="193"/>
      <c r="I442" s="193"/>
      <c r="J442" s="194"/>
      <c r="K442" s="193"/>
      <c r="L442" s="193"/>
      <c r="O442" s="196" t="n">
        <f aca="false">B442</f>
        <v>0</v>
      </c>
      <c r="P442" s="222" t="n">
        <f aca="false">IF(O442=0,0,SUM($E$23:E442))</f>
        <v>0</v>
      </c>
      <c r="Q442" s="222" t="n">
        <f aca="false">IF(O442=0,0,SUM($F$23:F442))</f>
        <v>0</v>
      </c>
    </row>
    <row r="443" s="195" customFormat="true" ht="12.75" hidden="false" customHeight="false" outlineLevel="0" collapsed="false">
      <c r="A443" s="193"/>
      <c r="B443" s="219" t="n">
        <f aca="false">IF(OR(B442=$G$15*12,B442=0),0,B442+1)</f>
        <v>0</v>
      </c>
      <c r="C443" s="220" t="n">
        <f aca="false">IF(B443=0,0,C442-F442)</f>
        <v>0</v>
      </c>
      <c r="D443" s="220" t="n">
        <f aca="false">IF(B443=0,0,$G$17)</f>
        <v>0</v>
      </c>
      <c r="E443" s="220" t="n">
        <f aca="false">IF(B443=0,0,C443*$G$19/100)</f>
        <v>0</v>
      </c>
      <c r="F443" s="220" t="n">
        <f aca="false">IF(B443=0,0,D443-E443)</f>
        <v>0</v>
      </c>
      <c r="G443" s="193"/>
      <c r="H443" s="193"/>
      <c r="I443" s="193"/>
      <c r="J443" s="194"/>
      <c r="K443" s="193"/>
      <c r="L443" s="193"/>
      <c r="O443" s="196" t="n">
        <f aca="false">B443</f>
        <v>0</v>
      </c>
      <c r="P443" s="222" t="n">
        <f aca="false">IF(O443=0,0,SUM($E$23:E443))</f>
        <v>0</v>
      </c>
      <c r="Q443" s="222" t="n">
        <f aca="false">IF(O443=0,0,SUM($F$23:F443))</f>
        <v>0</v>
      </c>
    </row>
    <row r="444" s="195" customFormat="true" ht="12.75" hidden="false" customHeight="false" outlineLevel="0" collapsed="false">
      <c r="A444" s="193"/>
      <c r="B444" s="219" t="n">
        <f aca="false">IF(OR(B443=$G$15*12,B443=0),0,B443+1)</f>
        <v>0</v>
      </c>
      <c r="C444" s="220" t="n">
        <f aca="false">IF(B444=0,0,C443-F443)</f>
        <v>0</v>
      </c>
      <c r="D444" s="220" t="n">
        <f aca="false">IF(B444=0,0,$G$17)</f>
        <v>0</v>
      </c>
      <c r="E444" s="220" t="n">
        <f aca="false">IF(B444=0,0,C444*$G$19/100)</f>
        <v>0</v>
      </c>
      <c r="F444" s="220" t="n">
        <f aca="false">IF(B444=0,0,D444-E444)</f>
        <v>0</v>
      </c>
      <c r="G444" s="193"/>
      <c r="H444" s="193"/>
      <c r="I444" s="193"/>
      <c r="J444" s="194"/>
      <c r="K444" s="193"/>
      <c r="L444" s="193"/>
      <c r="O444" s="196" t="n">
        <f aca="false">B444</f>
        <v>0</v>
      </c>
      <c r="P444" s="222" t="n">
        <f aca="false">IF(O444=0,0,SUM($E$23:E444))</f>
        <v>0</v>
      </c>
      <c r="Q444" s="222" t="n">
        <f aca="false">IF(O444=0,0,SUM($F$23:F444))</f>
        <v>0</v>
      </c>
    </row>
    <row r="445" s="195" customFormat="true" ht="12.75" hidden="false" customHeight="false" outlineLevel="0" collapsed="false">
      <c r="A445" s="193"/>
      <c r="B445" s="219" t="n">
        <f aca="false">IF(OR(B444=$G$15*12,B444=0),0,B444+1)</f>
        <v>0</v>
      </c>
      <c r="C445" s="220" t="n">
        <f aca="false">IF(B445=0,0,C444-F444)</f>
        <v>0</v>
      </c>
      <c r="D445" s="220" t="n">
        <f aca="false">IF(B445=0,0,$G$17)</f>
        <v>0</v>
      </c>
      <c r="E445" s="220" t="n">
        <f aca="false">IF(B445=0,0,C445*$G$19/100)</f>
        <v>0</v>
      </c>
      <c r="F445" s="220" t="n">
        <f aca="false">IF(B445=0,0,D445-E445)</f>
        <v>0</v>
      </c>
      <c r="G445" s="193"/>
      <c r="H445" s="193"/>
      <c r="I445" s="193"/>
      <c r="J445" s="194"/>
      <c r="K445" s="193"/>
      <c r="L445" s="193"/>
      <c r="O445" s="196" t="n">
        <f aca="false">B445</f>
        <v>0</v>
      </c>
      <c r="P445" s="222" t="n">
        <f aca="false">IF(O445=0,0,SUM($E$23:E445))</f>
        <v>0</v>
      </c>
      <c r="Q445" s="222" t="n">
        <f aca="false">IF(O445=0,0,SUM($F$23:F445))</f>
        <v>0</v>
      </c>
    </row>
    <row r="446" s="195" customFormat="true" ht="12.75" hidden="false" customHeight="false" outlineLevel="0" collapsed="false">
      <c r="A446" s="193"/>
      <c r="B446" s="219" t="n">
        <f aca="false">IF(OR(B445=$G$15*12,B445=0),0,B445+1)</f>
        <v>0</v>
      </c>
      <c r="C446" s="220" t="n">
        <f aca="false">IF(B446=0,0,C445-F445)</f>
        <v>0</v>
      </c>
      <c r="D446" s="220" t="n">
        <f aca="false">IF(B446=0,0,$G$17)</f>
        <v>0</v>
      </c>
      <c r="E446" s="220" t="n">
        <f aca="false">IF(B446=0,0,C446*$G$19/100)</f>
        <v>0</v>
      </c>
      <c r="F446" s="220" t="n">
        <f aca="false">IF(B446=0,0,D446-E446)</f>
        <v>0</v>
      </c>
      <c r="G446" s="193"/>
      <c r="H446" s="193"/>
      <c r="I446" s="193"/>
      <c r="J446" s="194"/>
      <c r="K446" s="193"/>
      <c r="L446" s="193"/>
      <c r="O446" s="196" t="n">
        <f aca="false">B446</f>
        <v>0</v>
      </c>
      <c r="P446" s="222" t="n">
        <f aca="false">IF(O446=0,0,SUM($E$23:E446))</f>
        <v>0</v>
      </c>
      <c r="Q446" s="222" t="n">
        <f aca="false">IF(O446=0,0,SUM($F$23:F446))</f>
        <v>0</v>
      </c>
    </row>
    <row r="447" s="195" customFormat="true" ht="12.75" hidden="false" customHeight="false" outlineLevel="0" collapsed="false">
      <c r="A447" s="193"/>
      <c r="B447" s="219" t="n">
        <f aca="false">IF(OR(B446=$G$15*12,B446=0),0,B446+1)</f>
        <v>0</v>
      </c>
      <c r="C447" s="220" t="n">
        <f aca="false">IF(B447=0,0,C446-F446)</f>
        <v>0</v>
      </c>
      <c r="D447" s="220" t="n">
        <f aca="false">IF(B447=0,0,$G$17)</f>
        <v>0</v>
      </c>
      <c r="E447" s="220" t="n">
        <f aca="false">IF(B447=0,0,C447*$G$19/100)</f>
        <v>0</v>
      </c>
      <c r="F447" s="220" t="n">
        <f aca="false">IF(B447=0,0,D447-E447)</f>
        <v>0</v>
      </c>
      <c r="G447" s="193"/>
      <c r="H447" s="193"/>
      <c r="I447" s="193"/>
      <c r="J447" s="194"/>
      <c r="K447" s="193"/>
      <c r="L447" s="193"/>
      <c r="O447" s="196" t="n">
        <f aca="false">B447</f>
        <v>0</v>
      </c>
      <c r="P447" s="222" t="n">
        <f aca="false">IF(O447=0,0,SUM($E$23:E447))</f>
        <v>0</v>
      </c>
      <c r="Q447" s="222" t="n">
        <f aca="false">IF(O447=0,0,SUM($F$23:F447))</f>
        <v>0</v>
      </c>
    </row>
    <row r="448" s="195" customFormat="true" ht="12.75" hidden="false" customHeight="false" outlineLevel="0" collapsed="false">
      <c r="A448" s="193"/>
      <c r="B448" s="219" t="n">
        <f aca="false">IF(OR(B447=$G$15*12,B447=0),0,B447+1)</f>
        <v>0</v>
      </c>
      <c r="C448" s="220" t="n">
        <f aca="false">IF(B448=0,0,C447-F447)</f>
        <v>0</v>
      </c>
      <c r="D448" s="220" t="n">
        <f aca="false">IF(B448=0,0,$G$17)</f>
        <v>0</v>
      </c>
      <c r="E448" s="220" t="n">
        <f aca="false">IF(B448=0,0,C448*$G$19/100)</f>
        <v>0</v>
      </c>
      <c r="F448" s="220" t="n">
        <f aca="false">IF(B448=0,0,D448-E448)</f>
        <v>0</v>
      </c>
      <c r="G448" s="193"/>
      <c r="H448" s="193"/>
      <c r="I448" s="193"/>
      <c r="J448" s="194"/>
      <c r="K448" s="193"/>
      <c r="L448" s="193"/>
      <c r="O448" s="196" t="n">
        <f aca="false">B448</f>
        <v>0</v>
      </c>
      <c r="P448" s="222" t="n">
        <f aca="false">IF(O448=0,0,SUM($E$23:E448))</f>
        <v>0</v>
      </c>
      <c r="Q448" s="222" t="n">
        <f aca="false">IF(O448=0,0,SUM($F$23:F448))</f>
        <v>0</v>
      </c>
    </row>
    <row r="449" s="195" customFormat="true" ht="12.75" hidden="false" customHeight="false" outlineLevel="0" collapsed="false">
      <c r="A449" s="193"/>
      <c r="B449" s="219" t="n">
        <f aca="false">IF(OR(B448=$G$15*12,B448=0),0,B448+1)</f>
        <v>0</v>
      </c>
      <c r="C449" s="220" t="n">
        <f aca="false">IF(B449=0,0,C448-F448)</f>
        <v>0</v>
      </c>
      <c r="D449" s="220" t="n">
        <f aca="false">IF(B449=0,0,$G$17)</f>
        <v>0</v>
      </c>
      <c r="E449" s="220" t="n">
        <f aca="false">IF(B449=0,0,C449*$G$19/100)</f>
        <v>0</v>
      </c>
      <c r="F449" s="220" t="n">
        <f aca="false">IF(B449=0,0,D449-E449)</f>
        <v>0</v>
      </c>
      <c r="G449" s="193"/>
      <c r="H449" s="193"/>
      <c r="I449" s="193"/>
      <c r="J449" s="194"/>
      <c r="K449" s="193"/>
      <c r="L449" s="193"/>
      <c r="O449" s="196" t="n">
        <f aca="false">B449</f>
        <v>0</v>
      </c>
      <c r="P449" s="222" t="n">
        <f aca="false">IF(O449=0,0,SUM($E$23:E449))</f>
        <v>0</v>
      </c>
      <c r="Q449" s="222" t="n">
        <f aca="false">IF(O449=0,0,SUM($F$23:F449))</f>
        <v>0</v>
      </c>
    </row>
    <row r="450" s="195" customFormat="true" ht="12.75" hidden="false" customHeight="false" outlineLevel="0" collapsed="false">
      <c r="A450" s="193"/>
      <c r="B450" s="219" t="n">
        <f aca="false">IF(OR(B449=$G$15*12,B449=0),0,B449+1)</f>
        <v>0</v>
      </c>
      <c r="C450" s="220" t="n">
        <f aca="false">IF(B450=0,0,C449-F449)</f>
        <v>0</v>
      </c>
      <c r="D450" s="220" t="n">
        <f aca="false">IF(B450=0,0,$G$17)</f>
        <v>0</v>
      </c>
      <c r="E450" s="220" t="n">
        <f aca="false">IF(B450=0,0,C450*$G$19/100)</f>
        <v>0</v>
      </c>
      <c r="F450" s="220" t="n">
        <f aca="false">IF(B450=0,0,D450-E450)</f>
        <v>0</v>
      </c>
      <c r="G450" s="193"/>
      <c r="H450" s="193"/>
      <c r="I450" s="193"/>
      <c r="J450" s="194"/>
      <c r="K450" s="193"/>
      <c r="L450" s="193"/>
      <c r="O450" s="196" t="n">
        <f aca="false">B450</f>
        <v>0</v>
      </c>
      <c r="P450" s="222" t="n">
        <f aca="false">IF(O450=0,0,SUM($E$23:E450))</f>
        <v>0</v>
      </c>
      <c r="Q450" s="222" t="n">
        <f aca="false">IF(O450=0,0,SUM($F$23:F450))</f>
        <v>0</v>
      </c>
    </row>
    <row r="451" s="195" customFormat="true" ht="12.75" hidden="false" customHeight="false" outlineLevel="0" collapsed="false">
      <c r="A451" s="193"/>
      <c r="B451" s="219" t="n">
        <f aca="false">IF(OR(B450=$G$15*12,B450=0),0,B450+1)</f>
        <v>0</v>
      </c>
      <c r="C451" s="220" t="n">
        <f aca="false">IF(B451=0,0,C450-F450)</f>
        <v>0</v>
      </c>
      <c r="D451" s="220" t="n">
        <f aca="false">IF(B451=0,0,$G$17)</f>
        <v>0</v>
      </c>
      <c r="E451" s="220" t="n">
        <f aca="false">IF(B451=0,0,C451*$G$19/100)</f>
        <v>0</v>
      </c>
      <c r="F451" s="220" t="n">
        <f aca="false">IF(B451=0,0,D451-E451)</f>
        <v>0</v>
      </c>
      <c r="G451" s="193"/>
      <c r="H451" s="193"/>
      <c r="I451" s="193"/>
      <c r="J451" s="194"/>
      <c r="K451" s="193"/>
      <c r="L451" s="193"/>
      <c r="O451" s="196" t="n">
        <f aca="false">B451</f>
        <v>0</v>
      </c>
      <c r="P451" s="222" t="n">
        <f aca="false">IF(O451=0,0,SUM($E$23:E451))</f>
        <v>0</v>
      </c>
      <c r="Q451" s="222" t="n">
        <f aca="false">IF(O451=0,0,SUM($F$23:F451))</f>
        <v>0</v>
      </c>
    </row>
    <row r="452" s="195" customFormat="true" ht="12.75" hidden="false" customHeight="false" outlineLevel="0" collapsed="false">
      <c r="A452" s="193"/>
      <c r="B452" s="219" t="n">
        <f aca="false">IF(OR(B451=$G$15*12,B451=0),0,B451+1)</f>
        <v>0</v>
      </c>
      <c r="C452" s="220" t="n">
        <f aca="false">IF(B452=0,0,C451-F451)</f>
        <v>0</v>
      </c>
      <c r="D452" s="220" t="n">
        <f aca="false">IF(B452=0,0,$G$17)</f>
        <v>0</v>
      </c>
      <c r="E452" s="220" t="n">
        <f aca="false">IF(B452=0,0,C452*$G$19/100)</f>
        <v>0</v>
      </c>
      <c r="F452" s="220" t="n">
        <f aca="false">IF(B452=0,0,D452-E452)</f>
        <v>0</v>
      </c>
      <c r="G452" s="193"/>
      <c r="H452" s="193"/>
      <c r="I452" s="193"/>
      <c r="J452" s="194"/>
      <c r="K452" s="193"/>
      <c r="L452" s="193"/>
      <c r="O452" s="196" t="n">
        <f aca="false">B452</f>
        <v>0</v>
      </c>
      <c r="P452" s="222" t="n">
        <f aca="false">IF(O452=0,0,SUM($E$23:E452))</f>
        <v>0</v>
      </c>
      <c r="Q452" s="222" t="n">
        <f aca="false">IF(O452=0,0,SUM($F$23:F452))</f>
        <v>0</v>
      </c>
    </row>
    <row r="453" s="195" customFormat="true" ht="12.75" hidden="false" customHeight="false" outlineLevel="0" collapsed="false">
      <c r="A453" s="193"/>
      <c r="B453" s="219" t="n">
        <f aca="false">IF(OR(B452=$G$15*12,B452=0),0,B452+1)</f>
        <v>0</v>
      </c>
      <c r="C453" s="220" t="n">
        <f aca="false">IF(B453=0,0,C452-F452)</f>
        <v>0</v>
      </c>
      <c r="D453" s="220" t="n">
        <f aca="false">IF(B453=0,0,$G$17)</f>
        <v>0</v>
      </c>
      <c r="E453" s="220" t="n">
        <f aca="false">IF(B453=0,0,C453*$G$19/100)</f>
        <v>0</v>
      </c>
      <c r="F453" s="220" t="n">
        <f aca="false">IF(B453=0,0,D453-E453)</f>
        <v>0</v>
      </c>
      <c r="G453" s="193"/>
      <c r="H453" s="193"/>
      <c r="I453" s="193"/>
      <c r="J453" s="194"/>
      <c r="K453" s="193"/>
      <c r="L453" s="193"/>
      <c r="O453" s="196" t="n">
        <f aca="false">B453</f>
        <v>0</v>
      </c>
      <c r="P453" s="222" t="n">
        <f aca="false">IF(O453=0,0,SUM($E$23:E453))</f>
        <v>0</v>
      </c>
      <c r="Q453" s="222" t="n">
        <f aca="false">IF(O453=0,0,SUM($F$23:F453))</f>
        <v>0</v>
      </c>
    </row>
    <row r="454" s="195" customFormat="true" ht="12.75" hidden="false" customHeight="false" outlineLevel="0" collapsed="false">
      <c r="A454" s="193"/>
      <c r="B454" s="219" t="n">
        <f aca="false">IF(OR(B453=$G$15*12,B453=0),0,B453+1)</f>
        <v>0</v>
      </c>
      <c r="C454" s="220" t="n">
        <f aca="false">IF(B454=0,0,C453-F453)</f>
        <v>0</v>
      </c>
      <c r="D454" s="220" t="n">
        <f aca="false">IF(B454=0,0,$G$17)</f>
        <v>0</v>
      </c>
      <c r="E454" s="220" t="n">
        <f aca="false">IF(B454=0,0,C454*$G$19/100)</f>
        <v>0</v>
      </c>
      <c r="F454" s="220" t="n">
        <f aca="false">IF(B454=0,0,D454-E454)</f>
        <v>0</v>
      </c>
      <c r="G454" s="193"/>
      <c r="H454" s="193"/>
      <c r="I454" s="193"/>
      <c r="J454" s="194"/>
      <c r="K454" s="193"/>
      <c r="L454" s="193"/>
      <c r="O454" s="196" t="n">
        <f aca="false">B454</f>
        <v>0</v>
      </c>
      <c r="P454" s="222" t="n">
        <f aca="false">IF(O454=0,0,SUM($E$23:E454))</f>
        <v>0</v>
      </c>
      <c r="Q454" s="222" t="n">
        <f aca="false">IF(O454=0,0,SUM($F$23:F454))</f>
        <v>0</v>
      </c>
    </row>
    <row r="455" s="195" customFormat="true" ht="12.75" hidden="false" customHeight="false" outlineLevel="0" collapsed="false">
      <c r="A455" s="193"/>
      <c r="B455" s="219" t="n">
        <f aca="false">IF(OR(B454=$G$15*12,B454=0),0,B454+1)</f>
        <v>0</v>
      </c>
      <c r="C455" s="220" t="n">
        <f aca="false">IF(B455=0,0,C454-F454)</f>
        <v>0</v>
      </c>
      <c r="D455" s="220" t="n">
        <f aca="false">IF(B455=0,0,$G$17)</f>
        <v>0</v>
      </c>
      <c r="E455" s="220" t="n">
        <f aca="false">IF(B455=0,0,C455*$G$19/100)</f>
        <v>0</v>
      </c>
      <c r="F455" s="220" t="n">
        <f aca="false">IF(B455=0,0,D455-E455)</f>
        <v>0</v>
      </c>
      <c r="G455" s="193"/>
      <c r="H455" s="193"/>
      <c r="I455" s="193"/>
      <c r="J455" s="194"/>
      <c r="K455" s="193"/>
      <c r="L455" s="193"/>
      <c r="O455" s="196" t="n">
        <f aca="false">B455</f>
        <v>0</v>
      </c>
      <c r="P455" s="222" t="n">
        <f aca="false">IF(O455=0,0,SUM($E$23:E455))</f>
        <v>0</v>
      </c>
      <c r="Q455" s="222" t="n">
        <f aca="false">IF(O455=0,0,SUM($F$23:F455))</f>
        <v>0</v>
      </c>
    </row>
    <row r="456" s="195" customFormat="true" ht="12.75" hidden="false" customHeight="false" outlineLevel="0" collapsed="false">
      <c r="A456" s="193"/>
      <c r="B456" s="219" t="n">
        <f aca="false">IF(OR(B455=$G$15*12,B455=0),0,B455+1)</f>
        <v>0</v>
      </c>
      <c r="C456" s="220" t="n">
        <f aca="false">IF(B456=0,0,C455-F455)</f>
        <v>0</v>
      </c>
      <c r="D456" s="220" t="n">
        <f aca="false">IF(B456=0,0,$G$17)</f>
        <v>0</v>
      </c>
      <c r="E456" s="220" t="n">
        <f aca="false">IF(B456=0,0,C456*$G$19/100)</f>
        <v>0</v>
      </c>
      <c r="F456" s="220" t="n">
        <f aca="false">IF(B456=0,0,D456-E456)</f>
        <v>0</v>
      </c>
      <c r="G456" s="193"/>
      <c r="H456" s="193"/>
      <c r="I456" s="193"/>
      <c r="J456" s="194"/>
      <c r="K456" s="193"/>
      <c r="L456" s="193"/>
      <c r="O456" s="196" t="n">
        <f aca="false">B456</f>
        <v>0</v>
      </c>
      <c r="P456" s="222" t="n">
        <f aca="false">IF(O456=0,0,SUM($E$23:E456))</f>
        <v>0</v>
      </c>
      <c r="Q456" s="222" t="n">
        <f aca="false">IF(O456=0,0,SUM($F$23:F456))</f>
        <v>0</v>
      </c>
    </row>
    <row r="457" s="195" customFormat="true" ht="12.75" hidden="false" customHeight="false" outlineLevel="0" collapsed="false">
      <c r="A457" s="193"/>
      <c r="B457" s="219" t="n">
        <f aca="false">IF(OR(B456=$G$15*12,B456=0),0,B456+1)</f>
        <v>0</v>
      </c>
      <c r="C457" s="220" t="n">
        <f aca="false">IF(B457=0,0,C456-F456)</f>
        <v>0</v>
      </c>
      <c r="D457" s="220" t="n">
        <f aca="false">IF(B457=0,0,$G$17)</f>
        <v>0</v>
      </c>
      <c r="E457" s="220" t="n">
        <f aca="false">IF(B457=0,0,C457*$G$19/100)</f>
        <v>0</v>
      </c>
      <c r="F457" s="220" t="n">
        <f aca="false">IF(B457=0,0,D457-E457)</f>
        <v>0</v>
      </c>
      <c r="G457" s="193"/>
      <c r="H457" s="193"/>
      <c r="I457" s="193"/>
      <c r="J457" s="194"/>
      <c r="K457" s="193"/>
      <c r="L457" s="193"/>
      <c r="O457" s="196" t="n">
        <f aca="false">B457</f>
        <v>0</v>
      </c>
      <c r="P457" s="222" t="n">
        <f aca="false">IF(O457=0,0,SUM($E$23:E457))</f>
        <v>0</v>
      </c>
      <c r="Q457" s="222" t="n">
        <f aca="false">IF(O457=0,0,SUM($F$23:F457))</f>
        <v>0</v>
      </c>
    </row>
    <row r="458" s="195" customFormat="true" ht="12.75" hidden="false" customHeight="false" outlineLevel="0" collapsed="false">
      <c r="A458" s="193"/>
      <c r="B458" s="219" t="n">
        <f aca="false">IF(OR(B457=$G$15*12,B457=0),0,B457+1)</f>
        <v>0</v>
      </c>
      <c r="C458" s="220" t="n">
        <f aca="false">IF(B458=0,0,C457-F457)</f>
        <v>0</v>
      </c>
      <c r="D458" s="220" t="n">
        <f aca="false">IF(B458=0,0,$G$17)</f>
        <v>0</v>
      </c>
      <c r="E458" s="220" t="n">
        <f aca="false">IF(B458=0,0,C458*$G$19/100)</f>
        <v>0</v>
      </c>
      <c r="F458" s="220" t="n">
        <f aca="false">IF(B458=0,0,D458-E458)</f>
        <v>0</v>
      </c>
      <c r="G458" s="193"/>
      <c r="H458" s="193"/>
      <c r="I458" s="193"/>
      <c r="J458" s="194"/>
      <c r="K458" s="193"/>
      <c r="L458" s="193"/>
      <c r="O458" s="196" t="n">
        <f aca="false">B458</f>
        <v>0</v>
      </c>
      <c r="P458" s="222" t="n">
        <f aca="false">IF(O458=0,0,SUM($E$23:E458))</f>
        <v>0</v>
      </c>
      <c r="Q458" s="222" t="n">
        <f aca="false">IF(O458=0,0,SUM($F$23:F458))</f>
        <v>0</v>
      </c>
    </row>
    <row r="459" s="195" customFormat="true" ht="12.75" hidden="false" customHeight="false" outlineLevel="0" collapsed="false">
      <c r="A459" s="193"/>
      <c r="B459" s="219" t="n">
        <f aca="false">IF(OR(B458=$G$15*12,B458=0),0,B458+1)</f>
        <v>0</v>
      </c>
      <c r="C459" s="220" t="n">
        <f aca="false">IF(B459=0,0,C458-F458)</f>
        <v>0</v>
      </c>
      <c r="D459" s="220" t="n">
        <f aca="false">IF(B459=0,0,$G$17)</f>
        <v>0</v>
      </c>
      <c r="E459" s="220" t="n">
        <f aca="false">IF(B459=0,0,C459*$G$19/100)</f>
        <v>0</v>
      </c>
      <c r="F459" s="220" t="n">
        <f aca="false">IF(B459=0,0,D459-E459)</f>
        <v>0</v>
      </c>
      <c r="G459" s="193"/>
      <c r="H459" s="193"/>
      <c r="I459" s="193"/>
      <c r="J459" s="194"/>
      <c r="K459" s="193"/>
      <c r="L459" s="193"/>
      <c r="O459" s="196" t="n">
        <f aca="false">B459</f>
        <v>0</v>
      </c>
      <c r="P459" s="222" t="n">
        <f aca="false">IF(O459=0,0,SUM($E$23:E459))</f>
        <v>0</v>
      </c>
      <c r="Q459" s="222" t="n">
        <f aca="false">IF(O459=0,0,SUM($F$23:F459))</f>
        <v>0</v>
      </c>
    </row>
    <row r="460" s="195" customFormat="true" ht="12.75" hidden="false" customHeight="false" outlineLevel="0" collapsed="false">
      <c r="A460" s="193"/>
      <c r="B460" s="219" t="n">
        <f aca="false">IF(OR(B459=$G$15*12,B459=0),0,B459+1)</f>
        <v>0</v>
      </c>
      <c r="C460" s="220" t="n">
        <f aca="false">IF(B460=0,0,C459-F459)</f>
        <v>0</v>
      </c>
      <c r="D460" s="220" t="n">
        <f aca="false">IF(B460=0,0,$G$17)</f>
        <v>0</v>
      </c>
      <c r="E460" s="220" t="n">
        <f aca="false">IF(B460=0,0,C460*$G$19/100)</f>
        <v>0</v>
      </c>
      <c r="F460" s="220" t="n">
        <f aca="false">IF(B460=0,0,D460-E460)</f>
        <v>0</v>
      </c>
      <c r="G460" s="193"/>
      <c r="H460" s="193"/>
      <c r="I460" s="193"/>
      <c r="J460" s="194"/>
      <c r="K460" s="193"/>
      <c r="L460" s="193"/>
      <c r="O460" s="196" t="n">
        <f aca="false">B460</f>
        <v>0</v>
      </c>
      <c r="P460" s="222" t="n">
        <f aca="false">IF(O460=0,0,SUM($E$23:E460))</f>
        <v>0</v>
      </c>
      <c r="Q460" s="222" t="n">
        <f aca="false">IF(O460=0,0,SUM($F$23:F460))</f>
        <v>0</v>
      </c>
    </row>
    <row r="461" s="195" customFormat="true" ht="12.75" hidden="false" customHeight="false" outlineLevel="0" collapsed="false">
      <c r="A461" s="193"/>
      <c r="B461" s="219" t="n">
        <f aca="false">IF(OR(B460=$G$15*12,B460=0),0,B460+1)</f>
        <v>0</v>
      </c>
      <c r="C461" s="220" t="n">
        <f aca="false">IF(B461=0,0,C460-F460)</f>
        <v>0</v>
      </c>
      <c r="D461" s="220" t="n">
        <f aca="false">IF(B461=0,0,$G$17)</f>
        <v>0</v>
      </c>
      <c r="E461" s="220" t="n">
        <f aca="false">IF(B461=0,0,C461*$G$19/100)</f>
        <v>0</v>
      </c>
      <c r="F461" s="220" t="n">
        <f aca="false">IF(B461=0,0,D461-E461)</f>
        <v>0</v>
      </c>
      <c r="G461" s="193"/>
      <c r="H461" s="193"/>
      <c r="I461" s="193"/>
      <c r="J461" s="194"/>
      <c r="K461" s="193"/>
      <c r="L461" s="193"/>
      <c r="O461" s="196" t="n">
        <f aca="false">B461</f>
        <v>0</v>
      </c>
      <c r="P461" s="222" t="n">
        <f aca="false">IF(O461=0,0,SUM($E$23:E461))</f>
        <v>0</v>
      </c>
      <c r="Q461" s="222" t="n">
        <f aca="false">IF(O461=0,0,SUM($F$23:F461))</f>
        <v>0</v>
      </c>
    </row>
    <row r="462" s="195" customFormat="true" ht="12.75" hidden="false" customHeight="false" outlineLevel="0" collapsed="false">
      <c r="A462" s="193"/>
      <c r="B462" s="219" t="n">
        <f aca="false">IF(OR(B461=$G$15*12,B461=0),0,B461+1)</f>
        <v>0</v>
      </c>
      <c r="C462" s="220" t="n">
        <f aca="false">IF(B462=0,0,C461-F461)</f>
        <v>0</v>
      </c>
      <c r="D462" s="220" t="n">
        <f aca="false">IF(B462=0,0,$G$17)</f>
        <v>0</v>
      </c>
      <c r="E462" s="220" t="n">
        <f aca="false">IF(B462=0,0,C462*$G$19/100)</f>
        <v>0</v>
      </c>
      <c r="F462" s="220" t="n">
        <f aca="false">IF(B462=0,0,D462-E462)</f>
        <v>0</v>
      </c>
      <c r="G462" s="193"/>
      <c r="H462" s="193"/>
      <c r="I462" s="193"/>
      <c r="J462" s="194"/>
      <c r="K462" s="193"/>
      <c r="L462" s="193"/>
      <c r="O462" s="196" t="n">
        <f aca="false">B462</f>
        <v>0</v>
      </c>
      <c r="P462" s="222" t="n">
        <f aca="false">IF(O462=0,0,SUM($E$23:E462))</f>
        <v>0</v>
      </c>
      <c r="Q462" s="222" t="n">
        <f aca="false">IF(O462=0,0,SUM($F$23:F462))</f>
        <v>0</v>
      </c>
    </row>
    <row r="463" s="195" customFormat="true" ht="12.75" hidden="false" customHeight="false" outlineLevel="0" collapsed="false">
      <c r="A463" s="193"/>
      <c r="B463" s="219" t="n">
        <f aca="false">IF(OR(B462=$G$15*12,B462=0),0,B462+1)</f>
        <v>0</v>
      </c>
      <c r="C463" s="220" t="n">
        <f aca="false">IF(B463=0,0,C462-F462)</f>
        <v>0</v>
      </c>
      <c r="D463" s="220" t="n">
        <f aca="false">IF(B463=0,0,$G$17)</f>
        <v>0</v>
      </c>
      <c r="E463" s="220" t="n">
        <f aca="false">IF(B463=0,0,C463*$G$19/100)</f>
        <v>0</v>
      </c>
      <c r="F463" s="220" t="n">
        <f aca="false">IF(B463=0,0,D463-E463)</f>
        <v>0</v>
      </c>
      <c r="G463" s="193"/>
      <c r="H463" s="193"/>
      <c r="I463" s="193"/>
      <c r="J463" s="194"/>
      <c r="K463" s="193"/>
      <c r="L463" s="193"/>
      <c r="O463" s="196" t="n">
        <f aca="false">B463</f>
        <v>0</v>
      </c>
      <c r="P463" s="222" t="n">
        <f aca="false">IF(O463=0,0,SUM($E$23:E463))</f>
        <v>0</v>
      </c>
      <c r="Q463" s="222" t="n">
        <f aca="false">IF(O463=0,0,SUM($F$23:F463))</f>
        <v>0</v>
      </c>
    </row>
    <row r="464" s="195" customFormat="true" ht="12.75" hidden="false" customHeight="false" outlineLevel="0" collapsed="false">
      <c r="A464" s="193"/>
      <c r="B464" s="219" t="n">
        <f aca="false">IF(OR(B463=$G$15*12,B463=0),0,B463+1)</f>
        <v>0</v>
      </c>
      <c r="C464" s="220" t="n">
        <f aca="false">IF(B464=0,0,C463-F463)</f>
        <v>0</v>
      </c>
      <c r="D464" s="220" t="n">
        <f aca="false">IF(B464=0,0,$G$17)</f>
        <v>0</v>
      </c>
      <c r="E464" s="220" t="n">
        <f aca="false">IF(B464=0,0,C464*$G$19/100)</f>
        <v>0</v>
      </c>
      <c r="F464" s="220" t="n">
        <f aca="false">IF(B464=0,0,D464-E464)</f>
        <v>0</v>
      </c>
      <c r="G464" s="193"/>
      <c r="H464" s="193"/>
      <c r="I464" s="193"/>
      <c r="J464" s="194"/>
      <c r="K464" s="193"/>
      <c r="L464" s="193"/>
      <c r="O464" s="196" t="n">
        <f aca="false">B464</f>
        <v>0</v>
      </c>
      <c r="P464" s="222" t="n">
        <f aca="false">IF(O464=0,0,SUM($E$23:E464))</f>
        <v>0</v>
      </c>
      <c r="Q464" s="222" t="n">
        <f aca="false">IF(O464=0,0,SUM($F$23:F464))</f>
        <v>0</v>
      </c>
    </row>
    <row r="465" s="195" customFormat="true" ht="12.75" hidden="false" customHeight="false" outlineLevel="0" collapsed="false">
      <c r="A465" s="193"/>
      <c r="B465" s="219" t="n">
        <f aca="false">IF(OR(B464=$G$15*12,B464=0),0,B464+1)</f>
        <v>0</v>
      </c>
      <c r="C465" s="220" t="n">
        <f aca="false">IF(B465=0,0,C464-F464)</f>
        <v>0</v>
      </c>
      <c r="D465" s="220" t="n">
        <f aca="false">IF(B465=0,0,$G$17)</f>
        <v>0</v>
      </c>
      <c r="E465" s="220" t="n">
        <f aca="false">IF(B465=0,0,C465*$G$19/100)</f>
        <v>0</v>
      </c>
      <c r="F465" s="220" t="n">
        <f aca="false">IF(B465=0,0,D465-E465)</f>
        <v>0</v>
      </c>
      <c r="G465" s="193"/>
      <c r="H465" s="193"/>
      <c r="I465" s="193"/>
      <c r="J465" s="194"/>
      <c r="K465" s="193"/>
      <c r="L465" s="193"/>
      <c r="O465" s="196" t="n">
        <f aca="false">B465</f>
        <v>0</v>
      </c>
      <c r="P465" s="222" t="n">
        <f aca="false">IF(O465=0,0,SUM($E$23:E465))</f>
        <v>0</v>
      </c>
      <c r="Q465" s="222" t="n">
        <f aca="false">IF(O465=0,0,SUM($F$23:F465))</f>
        <v>0</v>
      </c>
    </row>
    <row r="466" s="195" customFormat="true" ht="12.75" hidden="false" customHeight="false" outlineLevel="0" collapsed="false">
      <c r="A466" s="193"/>
      <c r="B466" s="219" t="n">
        <f aca="false">IF(OR(B465=$G$15*12,B465=0),0,B465+1)</f>
        <v>0</v>
      </c>
      <c r="C466" s="220" t="n">
        <f aca="false">IF(B466=0,0,C465-F465)</f>
        <v>0</v>
      </c>
      <c r="D466" s="220" t="n">
        <f aca="false">IF(B466=0,0,$G$17)</f>
        <v>0</v>
      </c>
      <c r="E466" s="220" t="n">
        <f aca="false">IF(B466=0,0,C466*$G$19/100)</f>
        <v>0</v>
      </c>
      <c r="F466" s="220" t="n">
        <f aca="false">IF(B466=0,0,D466-E466)</f>
        <v>0</v>
      </c>
      <c r="G466" s="193"/>
      <c r="H466" s="193"/>
      <c r="I466" s="193"/>
      <c r="J466" s="194"/>
      <c r="K466" s="193"/>
      <c r="L466" s="193"/>
      <c r="O466" s="196" t="n">
        <f aca="false">B466</f>
        <v>0</v>
      </c>
      <c r="P466" s="222" t="n">
        <f aca="false">IF(O466=0,0,SUM($E$23:E466))</f>
        <v>0</v>
      </c>
      <c r="Q466" s="222" t="n">
        <f aca="false">IF(O466=0,0,SUM($F$23:F466))</f>
        <v>0</v>
      </c>
    </row>
    <row r="467" s="195" customFormat="true" ht="12.75" hidden="false" customHeight="false" outlineLevel="0" collapsed="false">
      <c r="A467" s="193"/>
      <c r="B467" s="219" t="n">
        <f aca="false">IF(OR(B466=$G$15*12,B466=0),0,B466+1)</f>
        <v>0</v>
      </c>
      <c r="C467" s="220" t="n">
        <f aca="false">IF(B467=0,0,C466-F466)</f>
        <v>0</v>
      </c>
      <c r="D467" s="220" t="n">
        <f aca="false">IF(B467=0,0,$G$17)</f>
        <v>0</v>
      </c>
      <c r="E467" s="220" t="n">
        <f aca="false">IF(B467=0,0,C467*$G$19/100)</f>
        <v>0</v>
      </c>
      <c r="F467" s="220" t="n">
        <f aca="false">IF(B467=0,0,D467-E467)</f>
        <v>0</v>
      </c>
      <c r="G467" s="193"/>
      <c r="H467" s="193"/>
      <c r="I467" s="193"/>
      <c r="J467" s="194"/>
      <c r="K467" s="193"/>
      <c r="L467" s="193"/>
      <c r="O467" s="196" t="n">
        <f aca="false">B467</f>
        <v>0</v>
      </c>
      <c r="P467" s="222" t="n">
        <f aca="false">IF(O467=0,0,SUM($E$23:E467))</f>
        <v>0</v>
      </c>
      <c r="Q467" s="222" t="n">
        <f aca="false">IF(O467=0,0,SUM($F$23:F467))</f>
        <v>0</v>
      </c>
    </row>
    <row r="468" s="195" customFormat="true" ht="12.75" hidden="false" customHeight="false" outlineLevel="0" collapsed="false">
      <c r="A468" s="193"/>
      <c r="B468" s="219" t="n">
        <f aca="false">IF(OR(B467=$G$15*12,B467=0),0,B467+1)</f>
        <v>0</v>
      </c>
      <c r="C468" s="220" t="n">
        <f aca="false">IF(B468=0,0,C467-F467)</f>
        <v>0</v>
      </c>
      <c r="D468" s="220" t="n">
        <f aca="false">IF(B468=0,0,$G$17)</f>
        <v>0</v>
      </c>
      <c r="E468" s="220" t="n">
        <f aca="false">IF(B468=0,0,C468*$G$19/100)</f>
        <v>0</v>
      </c>
      <c r="F468" s="220" t="n">
        <f aca="false">IF(B468=0,0,D468-E468)</f>
        <v>0</v>
      </c>
      <c r="G468" s="193"/>
      <c r="H468" s="193"/>
      <c r="I468" s="193"/>
      <c r="J468" s="194"/>
      <c r="K468" s="193"/>
      <c r="L468" s="193"/>
      <c r="O468" s="196" t="n">
        <f aca="false">B468</f>
        <v>0</v>
      </c>
      <c r="P468" s="222" t="n">
        <f aca="false">IF(O468=0,0,SUM($E$23:E468))</f>
        <v>0</v>
      </c>
      <c r="Q468" s="222" t="n">
        <f aca="false">IF(O468=0,0,SUM($F$23:F468))</f>
        <v>0</v>
      </c>
    </row>
    <row r="469" s="195" customFormat="true" ht="12.75" hidden="false" customHeight="false" outlineLevel="0" collapsed="false">
      <c r="A469" s="193"/>
      <c r="B469" s="219" t="n">
        <f aca="false">IF(OR(B468=$G$15*12,B468=0),0,B468+1)</f>
        <v>0</v>
      </c>
      <c r="C469" s="220" t="n">
        <f aca="false">IF(B469=0,0,C468-F468)</f>
        <v>0</v>
      </c>
      <c r="D469" s="220" t="n">
        <f aca="false">IF(B469=0,0,$G$17)</f>
        <v>0</v>
      </c>
      <c r="E469" s="220" t="n">
        <f aca="false">IF(B469=0,0,C469*$G$19/100)</f>
        <v>0</v>
      </c>
      <c r="F469" s="220" t="n">
        <f aca="false">IF(B469=0,0,D469-E469)</f>
        <v>0</v>
      </c>
      <c r="G469" s="193"/>
      <c r="H469" s="193"/>
      <c r="I469" s="193"/>
      <c r="J469" s="194"/>
      <c r="K469" s="193"/>
      <c r="L469" s="193"/>
      <c r="O469" s="196" t="n">
        <f aca="false">B469</f>
        <v>0</v>
      </c>
      <c r="P469" s="222" t="n">
        <f aca="false">IF(O469=0,0,SUM($E$23:E469))</f>
        <v>0</v>
      </c>
      <c r="Q469" s="222" t="n">
        <f aca="false">IF(O469=0,0,SUM($F$23:F469))</f>
        <v>0</v>
      </c>
    </row>
    <row r="470" s="195" customFormat="true" ht="12.75" hidden="false" customHeight="false" outlineLevel="0" collapsed="false">
      <c r="A470" s="193"/>
      <c r="B470" s="219" t="n">
        <f aca="false">IF(OR(B469=$G$15*12,B469=0),0,B469+1)</f>
        <v>0</v>
      </c>
      <c r="C470" s="220" t="n">
        <f aca="false">IF(B470=0,0,C469-F469)</f>
        <v>0</v>
      </c>
      <c r="D470" s="220" t="n">
        <f aca="false">IF(B470=0,0,$G$17)</f>
        <v>0</v>
      </c>
      <c r="E470" s="220" t="n">
        <f aca="false">IF(B470=0,0,C470*$G$19/100)</f>
        <v>0</v>
      </c>
      <c r="F470" s="220" t="n">
        <f aca="false">IF(B470=0,0,D470-E470)</f>
        <v>0</v>
      </c>
      <c r="G470" s="193"/>
      <c r="H470" s="193"/>
      <c r="I470" s="193"/>
      <c r="J470" s="194"/>
      <c r="K470" s="193"/>
      <c r="L470" s="193"/>
      <c r="O470" s="196" t="n">
        <f aca="false">B470</f>
        <v>0</v>
      </c>
      <c r="P470" s="222" t="n">
        <f aca="false">IF(O470=0,0,SUM($E$23:E470))</f>
        <v>0</v>
      </c>
      <c r="Q470" s="222" t="n">
        <f aca="false">IF(O470=0,0,SUM($F$23:F470))</f>
        <v>0</v>
      </c>
    </row>
    <row r="471" s="195" customFormat="true" ht="12.75" hidden="false" customHeight="false" outlineLevel="0" collapsed="false">
      <c r="A471" s="193"/>
      <c r="B471" s="219" t="n">
        <f aca="false">IF(OR(B470=$G$15*12,B470=0),0,B470+1)</f>
        <v>0</v>
      </c>
      <c r="C471" s="220" t="n">
        <f aca="false">IF(B471=0,0,C470-F470)</f>
        <v>0</v>
      </c>
      <c r="D471" s="220" t="n">
        <f aca="false">IF(B471=0,0,$G$17)</f>
        <v>0</v>
      </c>
      <c r="E471" s="220" t="n">
        <f aca="false">IF(B471=0,0,C471*$G$19/100)</f>
        <v>0</v>
      </c>
      <c r="F471" s="220" t="n">
        <f aca="false">IF(B471=0,0,D471-E471)</f>
        <v>0</v>
      </c>
      <c r="G471" s="193"/>
      <c r="H471" s="193"/>
      <c r="I471" s="193"/>
      <c r="J471" s="194"/>
      <c r="K471" s="193"/>
      <c r="L471" s="193"/>
      <c r="O471" s="196" t="n">
        <f aca="false">B471</f>
        <v>0</v>
      </c>
      <c r="P471" s="222" t="n">
        <f aca="false">IF(O471=0,0,SUM($E$23:E471))</f>
        <v>0</v>
      </c>
      <c r="Q471" s="222" t="n">
        <f aca="false">IF(O471=0,0,SUM($F$23:F471))</f>
        <v>0</v>
      </c>
    </row>
    <row r="472" s="195" customFormat="true" ht="12.75" hidden="false" customHeight="false" outlineLevel="0" collapsed="false">
      <c r="A472" s="193"/>
      <c r="B472" s="219" t="n">
        <f aca="false">IF(OR(B471=$G$15*12,B471=0),0,B471+1)</f>
        <v>0</v>
      </c>
      <c r="C472" s="220" t="n">
        <f aca="false">IF(B472=0,0,C471-F471)</f>
        <v>0</v>
      </c>
      <c r="D472" s="220" t="n">
        <f aca="false">IF(B472=0,0,$G$17)</f>
        <v>0</v>
      </c>
      <c r="E472" s="220" t="n">
        <f aca="false">IF(B472=0,0,C472*$G$19/100)</f>
        <v>0</v>
      </c>
      <c r="F472" s="220" t="n">
        <f aca="false">IF(B472=0,0,D472-E472)</f>
        <v>0</v>
      </c>
      <c r="G472" s="193"/>
      <c r="H472" s="193"/>
      <c r="I472" s="193"/>
      <c r="J472" s="194"/>
      <c r="K472" s="193"/>
      <c r="L472" s="193"/>
      <c r="O472" s="196" t="n">
        <f aca="false">B472</f>
        <v>0</v>
      </c>
      <c r="P472" s="222" t="n">
        <f aca="false">IF(O472=0,0,SUM($E$23:E472))</f>
        <v>0</v>
      </c>
      <c r="Q472" s="222" t="n">
        <f aca="false">IF(O472=0,0,SUM($F$23:F472))</f>
        <v>0</v>
      </c>
    </row>
    <row r="473" s="195" customFormat="true" ht="12.75" hidden="false" customHeight="false" outlineLevel="0" collapsed="false">
      <c r="A473" s="193"/>
      <c r="B473" s="219" t="n">
        <f aca="false">IF(OR(B472=$G$15*12,B472=0),0,B472+1)</f>
        <v>0</v>
      </c>
      <c r="C473" s="220" t="n">
        <f aca="false">IF(B473=0,0,C472-F472)</f>
        <v>0</v>
      </c>
      <c r="D473" s="220" t="n">
        <f aca="false">IF(B473=0,0,$G$17)</f>
        <v>0</v>
      </c>
      <c r="E473" s="220" t="n">
        <f aca="false">IF(B473=0,0,C473*$G$19/100)</f>
        <v>0</v>
      </c>
      <c r="F473" s="220" t="n">
        <f aca="false">IF(B473=0,0,D473-E473)</f>
        <v>0</v>
      </c>
      <c r="G473" s="193"/>
      <c r="H473" s="193"/>
      <c r="I473" s="193"/>
      <c r="J473" s="194"/>
      <c r="K473" s="193"/>
      <c r="L473" s="193"/>
      <c r="O473" s="196" t="n">
        <f aca="false">B473</f>
        <v>0</v>
      </c>
      <c r="P473" s="222" t="n">
        <f aca="false">IF(O473=0,0,SUM($E$23:E473))</f>
        <v>0</v>
      </c>
      <c r="Q473" s="222" t="n">
        <f aca="false">IF(O473=0,0,SUM($F$23:F473))</f>
        <v>0</v>
      </c>
    </row>
    <row r="474" s="195" customFormat="true" ht="12.75" hidden="false" customHeight="false" outlineLevel="0" collapsed="false">
      <c r="A474" s="193"/>
      <c r="B474" s="219" t="n">
        <f aca="false">IF(OR(B473=$G$15*12,B473=0),0,B473+1)</f>
        <v>0</v>
      </c>
      <c r="C474" s="220" t="n">
        <f aca="false">IF(B474=0,0,C473-F473)</f>
        <v>0</v>
      </c>
      <c r="D474" s="220" t="n">
        <f aca="false">IF(B474=0,0,$G$17)</f>
        <v>0</v>
      </c>
      <c r="E474" s="220" t="n">
        <f aca="false">IF(B474=0,0,C474*$G$19/100)</f>
        <v>0</v>
      </c>
      <c r="F474" s="220" t="n">
        <f aca="false">IF(B474=0,0,D474-E474)</f>
        <v>0</v>
      </c>
      <c r="G474" s="193"/>
      <c r="H474" s="193"/>
      <c r="I474" s="193"/>
      <c r="J474" s="194"/>
      <c r="K474" s="193"/>
      <c r="L474" s="193"/>
      <c r="O474" s="196" t="n">
        <f aca="false">B474</f>
        <v>0</v>
      </c>
      <c r="P474" s="222" t="n">
        <f aca="false">IF(O474=0,0,SUM($E$23:E474))</f>
        <v>0</v>
      </c>
      <c r="Q474" s="222" t="n">
        <f aca="false">IF(O474=0,0,SUM($F$23:F474))</f>
        <v>0</v>
      </c>
    </row>
    <row r="475" s="195" customFormat="true" ht="12.75" hidden="false" customHeight="false" outlineLevel="0" collapsed="false">
      <c r="A475" s="193"/>
      <c r="B475" s="219" t="n">
        <f aca="false">IF(OR(B474=$G$15*12,B474=0),0,B474+1)</f>
        <v>0</v>
      </c>
      <c r="C475" s="220" t="n">
        <f aca="false">IF(B475=0,0,C474-F474)</f>
        <v>0</v>
      </c>
      <c r="D475" s="220" t="n">
        <f aca="false">IF(B475=0,0,$G$17)</f>
        <v>0</v>
      </c>
      <c r="E475" s="220" t="n">
        <f aca="false">IF(B475=0,0,C475*$G$19/100)</f>
        <v>0</v>
      </c>
      <c r="F475" s="220" t="n">
        <f aca="false">IF(B475=0,0,D475-E475)</f>
        <v>0</v>
      </c>
      <c r="G475" s="193"/>
      <c r="H475" s="193"/>
      <c r="I475" s="193"/>
      <c r="J475" s="194"/>
      <c r="K475" s="193"/>
      <c r="L475" s="193"/>
      <c r="O475" s="196" t="n">
        <f aca="false">B475</f>
        <v>0</v>
      </c>
      <c r="P475" s="222" t="n">
        <f aca="false">IF(O475=0,0,SUM($E$23:E475))</f>
        <v>0</v>
      </c>
      <c r="Q475" s="222" t="n">
        <f aca="false">IF(O475=0,0,SUM($F$23:F475))</f>
        <v>0</v>
      </c>
    </row>
    <row r="476" s="195" customFormat="true" ht="12.75" hidden="false" customHeight="false" outlineLevel="0" collapsed="false">
      <c r="A476" s="193"/>
      <c r="B476" s="219" t="n">
        <f aca="false">IF(OR(B475=$G$15*12,B475=0),0,B475+1)</f>
        <v>0</v>
      </c>
      <c r="C476" s="220" t="n">
        <f aca="false">IF(B476=0,0,C475-F475)</f>
        <v>0</v>
      </c>
      <c r="D476" s="220" t="n">
        <f aca="false">IF(B476=0,0,$G$17)</f>
        <v>0</v>
      </c>
      <c r="E476" s="220" t="n">
        <f aca="false">IF(B476=0,0,C476*$G$19/100)</f>
        <v>0</v>
      </c>
      <c r="F476" s="220" t="n">
        <f aca="false">IF(B476=0,0,D476-E476)</f>
        <v>0</v>
      </c>
      <c r="G476" s="193"/>
      <c r="H476" s="193"/>
      <c r="I476" s="193"/>
      <c r="J476" s="194"/>
      <c r="K476" s="193"/>
      <c r="L476" s="193"/>
      <c r="O476" s="196" t="n">
        <f aca="false">B476</f>
        <v>0</v>
      </c>
      <c r="P476" s="222" t="n">
        <f aca="false">IF(O476=0,0,SUM($E$23:E476))</f>
        <v>0</v>
      </c>
      <c r="Q476" s="222" t="n">
        <f aca="false">IF(O476=0,0,SUM($F$23:F476))</f>
        <v>0</v>
      </c>
    </row>
    <row r="477" s="195" customFormat="true" ht="12.75" hidden="false" customHeight="false" outlineLevel="0" collapsed="false">
      <c r="A477" s="193"/>
      <c r="B477" s="219" t="n">
        <f aca="false">IF(OR(B476=$G$15*12,B476=0),0,B476+1)</f>
        <v>0</v>
      </c>
      <c r="C477" s="220" t="n">
        <f aca="false">IF(B477=0,0,C476-F476)</f>
        <v>0</v>
      </c>
      <c r="D477" s="220" t="n">
        <f aca="false">IF(B477=0,0,$G$17)</f>
        <v>0</v>
      </c>
      <c r="E477" s="220" t="n">
        <f aca="false">IF(B477=0,0,C477*$G$19/100)</f>
        <v>0</v>
      </c>
      <c r="F477" s="220" t="n">
        <f aca="false">IF(B477=0,0,D477-E477)</f>
        <v>0</v>
      </c>
      <c r="G477" s="193"/>
      <c r="H477" s="193"/>
      <c r="I477" s="193"/>
      <c r="J477" s="194"/>
      <c r="K477" s="193"/>
      <c r="L477" s="193"/>
      <c r="O477" s="196" t="n">
        <f aca="false">B477</f>
        <v>0</v>
      </c>
      <c r="P477" s="222" t="n">
        <f aca="false">IF(O477=0,0,SUM($E$23:E477))</f>
        <v>0</v>
      </c>
      <c r="Q477" s="222" t="n">
        <f aca="false">IF(O477=0,0,SUM($F$23:F477))</f>
        <v>0</v>
      </c>
    </row>
    <row r="478" s="195" customFormat="true" ht="12.75" hidden="false" customHeight="false" outlineLevel="0" collapsed="false">
      <c r="A478" s="193"/>
      <c r="B478" s="219" t="n">
        <f aca="false">IF(OR(B477=$G$15*12,B477=0),0,B477+1)</f>
        <v>0</v>
      </c>
      <c r="C478" s="220" t="n">
        <f aca="false">IF(B478=0,0,C477-F477)</f>
        <v>0</v>
      </c>
      <c r="D478" s="220" t="n">
        <f aca="false">IF(B478=0,0,$G$17)</f>
        <v>0</v>
      </c>
      <c r="E478" s="220" t="n">
        <f aca="false">IF(B478=0,0,C478*$G$19/100)</f>
        <v>0</v>
      </c>
      <c r="F478" s="220" t="n">
        <f aca="false">IF(B478=0,0,D478-E478)</f>
        <v>0</v>
      </c>
      <c r="G478" s="193"/>
      <c r="H478" s="193"/>
      <c r="I478" s="193"/>
      <c r="J478" s="194"/>
      <c r="K478" s="193"/>
      <c r="L478" s="193"/>
      <c r="O478" s="196" t="n">
        <f aca="false">B478</f>
        <v>0</v>
      </c>
      <c r="P478" s="222" t="n">
        <f aca="false">IF(O478=0,0,SUM($E$23:E478))</f>
        <v>0</v>
      </c>
      <c r="Q478" s="222" t="n">
        <f aca="false">IF(O478=0,0,SUM($F$23:F478))</f>
        <v>0</v>
      </c>
    </row>
    <row r="479" s="195" customFormat="true" ht="12.75" hidden="false" customHeight="false" outlineLevel="0" collapsed="false">
      <c r="A479" s="193"/>
      <c r="B479" s="219" t="n">
        <f aca="false">IF(OR(B478=$G$15*12,B478=0),0,B478+1)</f>
        <v>0</v>
      </c>
      <c r="C479" s="220" t="n">
        <f aca="false">IF(B479=0,0,C478-F478)</f>
        <v>0</v>
      </c>
      <c r="D479" s="220" t="n">
        <f aca="false">IF(B479=0,0,$G$17)</f>
        <v>0</v>
      </c>
      <c r="E479" s="220" t="n">
        <f aca="false">IF(B479=0,0,C479*$G$19/100)</f>
        <v>0</v>
      </c>
      <c r="F479" s="220" t="n">
        <f aca="false">IF(B479=0,0,D479-E479)</f>
        <v>0</v>
      </c>
      <c r="G479" s="193"/>
      <c r="H479" s="193"/>
      <c r="I479" s="193"/>
      <c r="J479" s="194"/>
      <c r="K479" s="193"/>
      <c r="L479" s="193"/>
      <c r="O479" s="196" t="n">
        <f aca="false">B479</f>
        <v>0</v>
      </c>
      <c r="P479" s="222" t="n">
        <f aca="false">IF(O479=0,0,SUM($E$23:E479))</f>
        <v>0</v>
      </c>
      <c r="Q479" s="222" t="n">
        <f aca="false">IF(O479=0,0,SUM($F$23:F479))</f>
        <v>0</v>
      </c>
    </row>
    <row r="480" s="195" customFormat="true" ht="12.75" hidden="false" customHeight="false" outlineLevel="0" collapsed="false">
      <c r="A480" s="193"/>
      <c r="B480" s="219" t="n">
        <f aca="false">IF(OR(B479=$G$15*12,B479=0),0,B479+1)</f>
        <v>0</v>
      </c>
      <c r="C480" s="220" t="n">
        <f aca="false">IF(B480=0,0,C479-F479)</f>
        <v>0</v>
      </c>
      <c r="D480" s="220" t="n">
        <f aca="false">IF(B480=0,0,$G$17)</f>
        <v>0</v>
      </c>
      <c r="E480" s="220" t="n">
        <f aca="false">IF(B480=0,0,C480*$G$19/100)</f>
        <v>0</v>
      </c>
      <c r="F480" s="220" t="n">
        <f aca="false">IF(B480=0,0,D480-E480)</f>
        <v>0</v>
      </c>
      <c r="G480" s="193"/>
      <c r="H480" s="193"/>
      <c r="I480" s="193"/>
      <c r="J480" s="194"/>
      <c r="K480" s="193"/>
      <c r="L480" s="193"/>
      <c r="O480" s="196" t="n">
        <f aca="false">B480</f>
        <v>0</v>
      </c>
      <c r="P480" s="222" t="n">
        <f aca="false">IF(O480=0,0,SUM($E$23:E480))</f>
        <v>0</v>
      </c>
      <c r="Q480" s="222" t="n">
        <f aca="false">IF(O480=0,0,SUM($F$23:F480))</f>
        <v>0</v>
      </c>
    </row>
    <row r="481" s="195" customFormat="true" ht="12.75" hidden="false" customHeight="false" outlineLevel="0" collapsed="false">
      <c r="A481" s="193"/>
      <c r="B481" s="219" t="n">
        <f aca="false">IF(OR(B480=$G$15*12,B480=0),0,B480+1)</f>
        <v>0</v>
      </c>
      <c r="C481" s="220" t="n">
        <f aca="false">IF(B481=0,0,C480-F480)</f>
        <v>0</v>
      </c>
      <c r="D481" s="220" t="n">
        <f aca="false">IF(B481=0,0,$G$17)</f>
        <v>0</v>
      </c>
      <c r="E481" s="220" t="n">
        <f aca="false">IF(B481=0,0,C481*$G$19/100)</f>
        <v>0</v>
      </c>
      <c r="F481" s="220" t="n">
        <f aca="false">IF(B481=0,0,D481-E481)</f>
        <v>0</v>
      </c>
      <c r="G481" s="193"/>
      <c r="H481" s="193"/>
      <c r="I481" s="193"/>
      <c r="J481" s="194"/>
      <c r="K481" s="193"/>
      <c r="L481" s="193"/>
      <c r="O481" s="196" t="n">
        <f aca="false">B481</f>
        <v>0</v>
      </c>
      <c r="P481" s="222" t="n">
        <f aca="false">IF(O481=0,0,SUM($E$23:E481))</f>
        <v>0</v>
      </c>
      <c r="Q481" s="222" t="n">
        <f aca="false">IF(O481=0,0,SUM($F$23:F481))</f>
        <v>0</v>
      </c>
    </row>
    <row r="482" s="195" customFormat="true" ht="12.75" hidden="false" customHeight="false" outlineLevel="0" collapsed="false">
      <c r="A482" s="193"/>
      <c r="B482" s="219" t="n">
        <f aca="false">IF(OR(B481=$G$15*12,B481=0),0,B481+1)</f>
        <v>0</v>
      </c>
      <c r="C482" s="220" t="n">
        <f aca="false">IF(B482=0,0,C481-F481)</f>
        <v>0</v>
      </c>
      <c r="D482" s="220" t="n">
        <f aca="false">IF(B482=0,0,$G$17)</f>
        <v>0</v>
      </c>
      <c r="E482" s="220" t="n">
        <f aca="false">IF(B482=0,0,C482*$G$19/100)</f>
        <v>0</v>
      </c>
      <c r="F482" s="220" t="n">
        <f aca="false">IF(B482=0,0,D482-E482)</f>
        <v>0</v>
      </c>
      <c r="G482" s="193"/>
      <c r="H482" s="193"/>
      <c r="I482" s="193"/>
      <c r="J482" s="194"/>
      <c r="K482" s="193"/>
      <c r="L482" s="193"/>
      <c r="O482" s="196" t="n">
        <f aca="false">B482</f>
        <v>0</v>
      </c>
      <c r="P482" s="222" t="n">
        <f aca="false">IF(O482=0,0,SUM($E$23:E482))</f>
        <v>0</v>
      </c>
      <c r="Q482" s="222" t="n">
        <f aca="false">IF(O482=0,0,SUM($F$23:F482))</f>
        <v>0</v>
      </c>
    </row>
    <row r="483" s="195" customFormat="true" ht="12.75" hidden="false" customHeight="false" outlineLevel="0" collapsed="false">
      <c r="A483" s="193"/>
      <c r="B483" s="219" t="n">
        <f aca="false">IF(OR(B482=$G$15*12,B482=0),0,B482+1)</f>
        <v>0</v>
      </c>
      <c r="C483" s="220" t="n">
        <f aca="false">IF(B483=0,0,C482-F482)</f>
        <v>0</v>
      </c>
      <c r="D483" s="220" t="n">
        <f aca="false">IF(B483=0,0,$G$17)</f>
        <v>0</v>
      </c>
      <c r="E483" s="220" t="n">
        <f aca="false">IF(B483=0,0,C483*$G$19/100)</f>
        <v>0</v>
      </c>
      <c r="F483" s="220" t="n">
        <f aca="false">IF(B483=0,0,D483-E483)</f>
        <v>0</v>
      </c>
      <c r="G483" s="193"/>
      <c r="H483" s="193"/>
      <c r="I483" s="193"/>
      <c r="J483" s="194"/>
      <c r="K483" s="193"/>
      <c r="L483" s="193"/>
      <c r="O483" s="196" t="n">
        <f aca="false">B483</f>
        <v>0</v>
      </c>
      <c r="P483" s="222" t="n">
        <f aca="false">IF(O483=0,0,SUM($E$23:E483))</f>
        <v>0</v>
      </c>
      <c r="Q483" s="222" t="n">
        <f aca="false">IF(O483=0,0,SUM($F$23:F483))</f>
        <v>0</v>
      </c>
    </row>
    <row r="484" s="195" customFormat="true" ht="12.75" hidden="false" customHeight="false" outlineLevel="0" collapsed="false">
      <c r="A484" s="193"/>
      <c r="B484" s="219" t="n">
        <f aca="false">IF(OR(B483=$G$15*12,B483=0),0,B483+1)</f>
        <v>0</v>
      </c>
      <c r="C484" s="220" t="n">
        <f aca="false">IF(B484=0,0,C483-F483)</f>
        <v>0</v>
      </c>
      <c r="D484" s="220" t="n">
        <f aca="false">IF(B484=0,0,$G$17)</f>
        <v>0</v>
      </c>
      <c r="E484" s="220" t="n">
        <f aca="false">IF(B484=0,0,C484*$G$19/100)</f>
        <v>0</v>
      </c>
      <c r="F484" s="220" t="n">
        <f aca="false">IF(B484=0,0,D484-E484)</f>
        <v>0</v>
      </c>
      <c r="G484" s="193"/>
      <c r="H484" s="193"/>
      <c r="I484" s="193"/>
      <c r="J484" s="194"/>
      <c r="K484" s="193"/>
      <c r="L484" s="193"/>
      <c r="O484" s="196" t="n">
        <f aca="false">B484</f>
        <v>0</v>
      </c>
      <c r="P484" s="222" t="n">
        <f aca="false">IF(O484=0,0,SUM($E$23:E484))</f>
        <v>0</v>
      </c>
      <c r="Q484" s="222" t="n">
        <f aca="false">IF(O484=0,0,SUM($F$23:F484))</f>
        <v>0</v>
      </c>
    </row>
    <row r="485" s="195" customFormat="true" ht="12.75" hidden="false" customHeight="false" outlineLevel="0" collapsed="false">
      <c r="A485" s="193"/>
      <c r="B485" s="219" t="n">
        <f aca="false">IF(OR(B484=$G$15*12,B484=0),0,B484+1)</f>
        <v>0</v>
      </c>
      <c r="C485" s="220" t="n">
        <f aca="false">IF(B485=0,0,C484-F484)</f>
        <v>0</v>
      </c>
      <c r="D485" s="220" t="n">
        <f aca="false">IF(B485=0,0,$G$17)</f>
        <v>0</v>
      </c>
      <c r="E485" s="220" t="n">
        <f aca="false">IF(B485=0,0,C485*$G$19/100)</f>
        <v>0</v>
      </c>
      <c r="F485" s="220" t="n">
        <f aca="false">IF(B485=0,0,D485-E485)</f>
        <v>0</v>
      </c>
      <c r="G485" s="193"/>
      <c r="H485" s="193"/>
      <c r="I485" s="193"/>
      <c r="J485" s="194"/>
      <c r="K485" s="193"/>
      <c r="L485" s="193"/>
      <c r="O485" s="196" t="n">
        <f aca="false">B485</f>
        <v>0</v>
      </c>
      <c r="P485" s="222" t="n">
        <f aca="false">IF(O485=0,0,SUM($E$23:E485))</f>
        <v>0</v>
      </c>
      <c r="Q485" s="222" t="n">
        <f aca="false">IF(O485=0,0,SUM($F$23:F485))</f>
        <v>0</v>
      </c>
    </row>
    <row r="486" s="195" customFormat="true" ht="12.75" hidden="false" customHeight="false" outlineLevel="0" collapsed="false">
      <c r="A486" s="193"/>
      <c r="B486" s="219" t="n">
        <f aca="false">IF(OR(B485=$G$15*12,B485=0),0,B485+1)</f>
        <v>0</v>
      </c>
      <c r="C486" s="220" t="n">
        <f aca="false">IF(B486=0,0,C485-F485)</f>
        <v>0</v>
      </c>
      <c r="D486" s="220" t="n">
        <f aca="false">IF(B486=0,0,$G$17)</f>
        <v>0</v>
      </c>
      <c r="E486" s="220" t="n">
        <f aca="false">IF(B486=0,0,C486*$G$19/100)</f>
        <v>0</v>
      </c>
      <c r="F486" s="220" t="n">
        <f aca="false">IF(B486=0,0,D486-E486)</f>
        <v>0</v>
      </c>
      <c r="G486" s="193"/>
      <c r="H486" s="193"/>
      <c r="I486" s="193"/>
      <c r="J486" s="194"/>
      <c r="K486" s="193"/>
      <c r="L486" s="193"/>
      <c r="O486" s="196" t="n">
        <f aca="false">B486</f>
        <v>0</v>
      </c>
      <c r="P486" s="222" t="n">
        <f aca="false">IF(O486=0,0,SUM($E$23:E486))</f>
        <v>0</v>
      </c>
      <c r="Q486" s="222" t="n">
        <f aca="false">IF(O486=0,0,SUM($F$23:F486))</f>
        <v>0</v>
      </c>
    </row>
    <row r="487" s="195" customFormat="true" ht="12.75" hidden="false" customHeight="false" outlineLevel="0" collapsed="false">
      <c r="A487" s="193"/>
      <c r="B487" s="219" t="n">
        <f aca="false">IF(OR(B486=$G$15*12,B486=0),0,B486+1)</f>
        <v>0</v>
      </c>
      <c r="C487" s="220" t="n">
        <f aca="false">IF(B487=0,0,C486-F486)</f>
        <v>0</v>
      </c>
      <c r="D487" s="220" t="n">
        <f aca="false">IF(B487=0,0,$G$17)</f>
        <v>0</v>
      </c>
      <c r="E487" s="220" t="n">
        <f aca="false">IF(B487=0,0,C487*$G$19/100)</f>
        <v>0</v>
      </c>
      <c r="F487" s="220" t="n">
        <f aca="false">IF(B487=0,0,D487-E487)</f>
        <v>0</v>
      </c>
      <c r="G487" s="193"/>
      <c r="H487" s="193"/>
      <c r="I487" s="193"/>
      <c r="J487" s="194"/>
      <c r="K487" s="193"/>
      <c r="L487" s="193"/>
      <c r="O487" s="196" t="n">
        <f aca="false">B487</f>
        <v>0</v>
      </c>
      <c r="P487" s="222" t="n">
        <f aca="false">IF(O487=0,0,SUM($E$23:E487))</f>
        <v>0</v>
      </c>
      <c r="Q487" s="222" t="n">
        <f aca="false">IF(O487=0,0,SUM($F$23:F487))</f>
        <v>0</v>
      </c>
    </row>
    <row r="488" s="195" customFormat="true" ht="12.75" hidden="false" customHeight="false" outlineLevel="0" collapsed="false">
      <c r="A488" s="193"/>
      <c r="B488" s="219" t="n">
        <f aca="false">IF(OR(B487=$G$15*12,B487=0),0,B487+1)</f>
        <v>0</v>
      </c>
      <c r="C488" s="220" t="n">
        <f aca="false">IF(B488=0,0,C487-F487)</f>
        <v>0</v>
      </c>
      <c r="D488" s="220" t="n">
        <f aca="false">IF(B488=0,0,$G$17)</f>
        <v>0</v>
      </c>
      <c r="E488" s="220" t="n">
        <f aca="false">IF(B488=0,0,C488*$G$19/100)</f>
        <v>0</v>
      </c>
      <c r="F488" s="220" t="n">
        <f aca="false">IF(B488=0,0,D488-E488)</f>
        <v>0</v>
      </c>
      <c r="G488" s="193"/>
      <c r="H488" s="193"/>
      <c r="I488" s="193"/>
      <c r="J488" s="194"/>
      <c r="K488" s="193"/>
      <c r="L488" s="193"/>
      <c r="O488" s="196" t="n">
        <f aca="false">B488</f>
        <v>0</v>
      </c>
      <c r="P488" s="222" t="n">
        <f aca="false">IF(O488=0,0,SUM($E$23:E488))</f>
        <v>0</v>
      </c>
      <c r="Q488" s="222" t="n">
        <f aca="false">IF(O488=0,0,SUM($F$23:F488))</f>
        <v>0</v>
      </c>
    </row>
    <row r="489" s="195" customFormat="true" ht="12.75" hidden="false" customHeight="false" outlineLevel="0" collapsed="false">
      <c r="A489" s="193"/>
      <c r="B489" s="219" t="n">
        <f aca="false">IF(OR(B488=$G$15*12,B488=0),0,B488+1)</f>
        <v>0</v>
      </c>
      <c r="C489" s="220" t="n">
        <f aca="false">IF(B489=0,0,C488-F488)</f>
        <v>0</v>
      </c>
      <c r="D489" s="220" t="n">
        <f aca="false">IF(B489=0,0,$G$17)</f>
        <v>0</v>
      </c>
      <c r="E489" s="220" t="n">
        <f aca="false">IF(B489=0,0,C489*$G$19/100)</f>
        <v>0</v>
      </c>
      <c r="F489" s="220" t="n">
        <f aca="false">IF(B489=0,0,D489-E489)</f>
        <v>0</v>
      </c>
      <c r="G489" s="193"/>
      <c r="H489" s="193"/>
      <c r="I489" s="193"/>
      <c r="J489" s="194"/>
      <c r="K489" s="193"/>
      <c r="L489" s="193"/>
      <c r="O489" s="196" t="n">
        <f aca="false">B489</f>
        <v>0</v>
      </c>
      <c r="P489" s="222" t="n">
        <f aca="false">IF(O489=0,0,SUM($E$23:E489))</f>
        <v>0</v>
      </c>
      <c r="Q489" s="222" t="n">
        <f aca="false">IF(O489=0,0,SUM($F$23:F489))</f>
        <v>0</v>
      </c>
    </row>
    <row r="490" s="195" customFormat="true" ht="12.75" hidden="false" customHeight="false" outlineLevel="0" collapsed="false">
      <c r="A490" s="193"/>
      <c r="B490" s="219" t="n">
        <f aca="false">IF(OR(B489=$G$15*12,B489=0),0,B489+1)</f>
        <v>0</v>
      </c>
      <c r="C490" s="220" t="n">
        <f aca="false">IF(B490=0,0,C489-F489)</f>
        <v>0</v>
      </c>
      <c r="D490" s="220" t="n">
        <f aca="false">IF(B490=0,0,$G$17)</f>
        <v>0</v>
      </c>
      <c r="E490" s="220" t="n">
        <f aca="false">IF(B490=0,0,C490*$G$19/100)</f>
        <v>0</v>
      </c>
      <c r="F490" s="220" t="n">
        <f aca="false">IF(B490=0,0,D490-E490)</f>
        <v>0</v>
      </c>
      <c r="G490" s="193"/>
      <c r="H490" s="193"/>
      <c r="I490" s="193"/>
      <c r="J490" s="194"/>
      <c r="K490" s="193"/>
      <c r="L490" s="193"/>
      <c r="O490" s="196" t="n">
        <f aca="false">B490</f>
        <v>0</v>
      </c>
      <c r="P490" s="222" t="n">
        <f aca="false">IF(O490=0,0,SUM($E$23:E490))</f>
        <v>0</v>
      </c>
      <c r="Q490" s="222" t="n">
        <f aca="false">IF(O490=0,0,SUM($F$23:F490))</f>
        <v>0</v>
      </c>
    </row>
    <row r="491" s="195" customFormat="true" ht="12.75" hidden="false" customHeight="false" outlineLevel="0" collapsed="false">
      <c r="A491" s="193"/>
      <c r="B491" s="219" t="n">
        <f aca="false">IF(OR(B490=$G$15*12,B490=0),0,B490+1)</f>
        <v>0</v>
      </c>
      <c r="C491" s="220" t="n">
        <f aca="false">IF(B491=0,0,C490-F490)</f>
        <v>0</v>
      </c>
      <c r="D491" s="220" t="n">
        <f aca="false">IF(B491=0,0,$G$17)</f>
        <v>0</v>
      </c>
      <c r="E491" s="220" t="n">
        <f aca="false">IF(B491=0,0,C491*$G$19/100)</f>
        <v>0</v>
      </c>
      <c r="F491" s="220" t="n">
        <f aca="false">IF(B491=0,0,D491-E491)</f>
        <v>0</v>
      </c>
      <c r="G491" s="193"/>
      <c r="H491" s="193"/>
      <c r="I491" s="193"/>
      <c r="J491" s="194"/>
      <c r="K491" s="193"/>
      <c r="L491" s="193"/>
      <c r="O491" s="196" t="n">
        <f aca="false">B491</f>
        <v>0</v>
      </c>
      <c r="P491" s="222" t="n">
        <f aca="false">IF(O491=0,0,SUM($E$23:E491))</f>
        <v>0</v>
      </c>
      <c r="Q491" s="222" t="n">
        <f aca="false">IF(O491=0,0,SUM($F$23:F491))</f>
        <v>0</v>
      </c>
    </row>
    <row r="492" s="195" customFormat="true" ht="12.75" hidden="false" customHeight="false" outlineLevel="0" collapsed="false">
      <c r="A492" s="193"/>
      <c r="B492" s="219" t="n">
        <f aca="false">IF(OR(B491=$G$15*12,B491=0),0,B491+1)</f>
        <v>0</v>
      </c>
      <c r="C492" s="220" t="n">
        <f aca="false">IF(B492=0,0,C491-F491)</f>
        <v>0</v>
      </c>
      <c r="D492" s="220" t="n">
        <f aca="false">IF(B492=0,0,$G$17)</f>
        <v>0</v>
      </c>
      <c r="E492" s="220" t="n">
        <f aca="false">IF(B492=0,0,C492*$G$19/100)</f>
        <v>0</v>
      </c>
      <c r="F492" s="220" t="n">
        <f aca="false">IF(B492=0,0,D492-E492)</f>
        <v>0</v>
      </c>
      <c r="G492" s="193"/>
      <c r="H492" s="193"/>
      <c r="I492" s="193"/>
      <c r="J492" s="194"/>
      <c r="K492" s="193"/>
      <c r="L492" s="193"/>
      <c r="O492" s="196" t="n">
        <f aca="false">B492</f>
        <v>0</v>
      </c>
      <c r="P492" s="222" t="n">
        <f aca="false">IF(O492=0,0,SUM($E$23:E492))</f>
        <v>0</v>
      </c>
      <c r="Q492" s="222" t="n">
        <f aca="false">IF(O492=0,0,SUM($F$23:F492))</f>
        <v>0</v>
      </c>
    </row>
    <row r="493" s="195" customFormat="true" ht="12.75" hidden="false" customHeight="false" outlineLevel="0" collapsed="false">
      <c r="A493" s="193"/>
      <c r="B493" s="219" t="n">
        <f aca="false">IF(OR(B492=$G$15*12,B492=0),0,B492+1)</f>
        <v>0</v>
      </c>
      <c r="C493" s="220" t="n">
        <f aca="false">IF(B493=0,0,C492-F492)</f>
        <v>0</v>
      </c>
      <c r="D493" s="220" t="n">
        <f aca="false">IF(B493=0,0,$G$17)</f>
        <v>0</v>
      </c>
      <c r="E493" s="220" t="n">
        <f aca="false">IF(B493=0,0,C493*$G$19/100)</f>
        <v>0</v>
      </c>
      <c r="F493" s="220" t="n">
        <f aca="false">IF(B493=0,0,D493-E493)</f>
        <v>0</v>
      </c>
      <c r="G493" s="193"/>
      <c r="H493" s="193"/>
      <c r="I493" s="193"/>
      <c r="J493" s="194"/>
      <c r="K493" s="193"/>
      <c r="L493" s="193"/>
      <c r="O493" s="196" t="n">
        <f aca="false">B493</f>
        <v>0</v>
      </c>
      <c r="P493" s="222" t="n">
        <f aca="false">IF(O493=0,0,SUM($E$23:E493))</f>
        <v>0</v>
      </c>
      <c r="Q493" s="222" t="n">
        <f aca="false">IF(O493=0,0,SUM($F$23:F493))</f>
        <v>0</v>
      </c>
    </row>
    <row r="494" s="195" customFormat="true" ht="12.75" hidden="false" customHeight="false" outlineLevel="0" collapsed="false">
      <c r="A494" s="193"/>
      <c r="B494" s="219" t="n">
        <f aca="false">IF(OR(B493=$G$15*12,B493=0),0,B493+1)</f>
        <v>0</v>
      </c>
      <c r="C494" s="220" t="n">
        <f aca="false">IF(B494=0,0,C493-F493)</f>
        <v>0</v>
      </c>
      <c r="D494" s="220" t="n">
        <f aca="false">IF(B494=0,0,$G$17)</f>
        <v>0</v>
      </c>
      <c r="E494" s="220" t="n">
        <f aca="false">IF(B494=0,0,C494*$G$19/100)</f>
        <v>0</v>
      </c>
      <c r="F494" s="220" t="n">
        <f aca="false">IF(B494=0,0,D494-E494)</f>
        <v>0</v>
      </c>
      <c r="G494" s="193"/>
      <c r="H494" s="193"/>
      <c r="I494" s="193"/>
      <c r="J494" s="194"/>
      <c r="K494" s="193"/>
      <c r="L494" s="193"/>
      <c r="O494" s="196" t="n">
        <f aca="false">B494</f>
        <v>0</v>
      </c>
      <c r="P494" s="222" t="n">
        <f aca="false">IF(O494=0,0,SUM($E$23:E494))</f>
        <v>0</v>
      </c>
      <c r="Q494" s="222" t="n">
        <f aca="false">IF(O494=0,0,SUM($F$23:F494))</f>
        <v>0</v>
      </c>
    </row>
    <row r="495" s="195" customFormat="true" ht="12.75" hidden="false" customHeight="false" outlineLevel="0" collapsed="false">
      <c r="A495" s="193"/>
      <c r="B495" s="219" t="n">
        <f aca="false">IF(OR(B494=$G$15*12,B494=0),0,B494+1)</f>
        <v>0</v>
      </c>
      <c r="C495" s="220" t="n">
        <f aca="false">IF(B495=0,0,C494-F494)</f>
        <v>0</v>
      </c>
      <c r="D495" s="220" t="n">
        <f aca="false">IF(B495=0,0,$G$17)</f>
        <v>0</v>
      </c>
      <c r="E495" s="220" t="n">
        <f aca="false">IF(B495=0,0,C495*$G$19/100)</f>
        <v>0</v>
      </c>
      <c r="F495" s="220" t="n">
        <f aca="false">IF(B495=0,0,D495-E495)</f>
        <v>0</v>
      </c>
      <c r="G495" s="193"/>
      <c r="H495" s="193"/>
      <c r="I495" s="193"/>
      <c r="J495" s="194"/>
      <c r="K495" s="193"/>
      <c r="L495" s="193"/>
      <c r="O495" s="196" t="n">
        <f aca="false">B495</f>
        <v>0</v>
      </c>
      <c r="P495" s="222" t="n">
        <f aca="false">IF(O495=0,0,SUM($E$23:E495))</f>
        <v>0</v>
      </c>
      <c r="Q495" s="222" t="n">
        <f aca="false">IF(O495=0,0,SUM($F$23:F495))</f>
        <v>0</v>
      </c>
    </row>
    <row r="496" s="195" customFormat="true" ht="12.75" hidden="false" customHeight="false" outlineLevel="0" collapsed="false">
      <c r="A496" s="193"/>
      <c r="B496" s="219" t="n">
        <f aca="false">IF(OR(B495=$G$15*12,B495=0),0,B495+1)</f>
        <v>0</v>
      </c>
      <c r="C496" s="220" t="n">
        <f aca="false">IF(B496=0,0,C495-F495)</f>
        <v>0</v>
      </c>
      <c r="D496" s="220" t="n">
        <f aca="false">IF(B496=0,0,$G$17)</f>
        <v>0</v>
      </c>
      <c r="E496" s="220" t="n">
        <f aca="false">IF(B496=0,0,C496*$G$19/100)</f>
        <v>0</v>
      </c>
      <c r="F496" s="220" t="n">
        <f aca="false">IF(B496=0,0,D496-E496)</f>
        <v>0</v>
      </c>
      <c r="G496" s="193"/>
      <c r="H496" s="193"/>
      <c r="I496" s="193"/>
      <c r="J496" s="194"/>
      <c r="K496" s="193"/>
      <c r="L496" s="193"/>
      <c r="O496" s="196" t="n">
        <f aca="false">B496</f>
        <v>0</v>
      </c>
      <c r="P496" s="222" t="n">
        <f aca="false">IF(O496=0,0,SUM($E$23:E496))</f>
        <v>0</v>
      </c>
      <c r="Q496" s="222" t="n">
        <f aca="false">IF(O496=0,0,SUM($F$23:F496))</f>
        <v>0</v>
      </c>
    </row>
    <row r="497" s="195" customFormat="true" ht="12.75" hidden="false" customHeight="false" outlineLevel="0" collapsed="false">
      <c r="A497" s="193"/>
      <c r="B497" s="219" t="n">
        <f aca="false">IF(OR(B496=$G$15*12,B496=0),0,B496+1)</f>
        <v>0</v>
      </c>
      <c r="C497" s="220" t="n">
        <f aca="false">IF(B497=0,0,C496-F496)</f>
        <v>0</v>
      </c>
      <c r="D497" s="220" t="n">
        <f aca="false">IF(B497=0,0,$G$17)</f>
        <v>0</v>
      </c>
      <c r="E497" s="220" t="n">
        <f aca="false">IF(B497=0,0,C497*$G$19/100)</f>
        <v>0</v>
      </c>
      <c r="F497" s="220" t="n">
        <f aca="false">IF(B497=0,0,D497-E497)</f>
        <v>0</v>
      </c>
      <c r="G497" s="193"/>
      <c r="H497" s="193"/>
      <c r="I497" s="193"/>
      <c r="J497" s="194"/>
      <c r="K497" s="193"/>
      <c r="L497" s="193"/>
      <c r="O497" s="196" t="n">
        <f aca="false">B497</f>
        <v>0</v>
      </c>
      <c r="P497" s="222" t="n">
        <f aca="false">IF(O497=0,0,SUM($E$23:E497))</f>
        <v>0</v>
      </c>
      <c r="Q497" s="222" t="n">
        <f aca="false">IF(O497=0,0,SUM($F$23:F497))</f>
        <v>0</v>
      </c>
    </row>
    <row r="498" s="195" customFormat="true" ht="12.75" hidden="false" customHeight="false" outlineLevel="0" collapsed="false">
      <c r="A498" s="193"/>
      <c r="B498" s="219" t="n">
        <f aca="false">IF(OR(B497=$G$15*12,B497=0),0,B497+1)</f>
        <v>0</v>
      </c>
      <c r="C498" s="220" t="n">
        <f aca="false">IF(B498=0,0,C497-F497)</f>
        <v>0</v>
      </c>
      <c r="D498" s="220" t="n">
        <f aca="false">IF(B498=0,0,$G$17)</f>
        <v>0</v>
      </c>
      <c r="E498" s="220" t="n">
        <f aca="false">IF(B498=0,0,C498*$G$19/100)</f>
        <v>0</v>
      </c>
      <c r="F498" s="220" t="n">
        <f aca="false">IF(B498=0,0,D498-E498)</f>
        <v>0</v>
      </c>
      <c r="G498" s="193"/>
      <c r="H498" s="193"/>
      <c r="I498" s="193"/>
      <c r="J498" s="194"/>
      <c r="K498" s="193"/>
      <c r="L498" s="193"/>
      <c r="O498" s="196" t="n">
        <f aca="false">B498</f>
        <v>0</v>
      </c>
      <c r="P498" s="222" t="n">
        <f aca="false">IF(O498=0,0,SUM($E$23:E498))</f>
        <v>0</v>
      </c>
      <c r="Q498" s="222" t="n">
        <f aca="false">IF(O498=0,0,SUM($F$23:F498))</f>
        <v>0</v>
      </c>
    </row>
    <row r="499" s="195" customFormat="true" ht="12.75" hidden="false" customHeight="false" outlineLevel="0" collapsed="false">
      <c r="A499" s="193"/>
      <c r="B499" s="219" t="n">
        <f aca="false">IF(OR(B498=$G$15*12,B498=0),0,B498+1)</f>
        <v>0</v>
      </c>
      <c r="C499" s="220" t="n">
        <f aca="false">IF(B499=0,0,C498-F498)</f>
        <v>0</v>
      </c>
      <c r="D499" s="220" t="n">
        <f aca="false">IF(B499=0,0,$G$17)</f>
        <v>0</v>
      </c>
      <c r="E499" s="220" t="n">
        <f aca="false">IF(B499=0,0,C499*$G$19/100)</f>
        <v>0</v>
      </c>
      <c r="F499" s="220" t="n">
        <f aca="false">IF(B499=0,0,D499-E499)</f>
        <v>0</v>
      </c>
      <c r="G499" s="193"/>
      <c r="H499" s="193"/>
      <c r="I499" s="193"/>
      <c r="J499" s="194"/>
      <c r="K499" s="193"/>
      <c r="L499" s="193"/>
      <c r="O499" s="196" t="n">
        <f aca="false">B499</f>
        <v>0</v>
      </c>
      <c r="P499" s="222" t="n">
        <f aca="false">IF(O499=0,0,SUM($E$23:E499))</f>
        <v>0</v>
      </c>
      <c r="Q499" s="222" t="n">
        <f aca="false">IF(O499=0,0,SUM($F$23:F499))</f>
        <v>0</v>
      </c>
    </row>
    <row r="500" s="195" customFormat="true" ht="12.75" hidden="false" customHeight="false" outlineLevel="0" collapsed="false">
      <c r="A500" s="193"/>
      <c r="B500" s="219" t="n">
        <f aca="false">IF(OR(B499=$G$15*12,B499=0),0,B499+1)</f>
        <v>0</v>
      </c>
      <c r="C500" s="220" t="n">
        <f aca="false">IF(B500=0,0,C499-F499)</f>
        <v>0</v>
      </c>
      <c r="D500" s="220" t="n">
        <f aca="false">IF(B500=0,0,$G$17)</f>
        <v>0</v>
      </c>
      <c r="E500" s="220" t="n">
        <f aca="false">IF(B500=0,0,C500*$G$19/100)</f>
        <v>0</v>
      </c>
      <c r="F500" s="220" t="n">
        <f aca="false">IF(B500=0,0,D500-E500)</f>
        <v>0</v>
      </c>
      <c r="G500" s="193"/>
      <c r="H500" s="193"/>
      <c r="I500" s="193"/>
      <c r="J500" s="194"/>
      <c r="K500" s="193"/>
      <c r="L500" s="193"/>
      <c r="O500" s="196" t="n">
        <f aca="false">B500</f>
        <v>0</v>
      </c>
      <c r="P500" s="222" t="n">
        <f aca="false">IF(O500=0,0,SUM($E$23:E500))</f>
        <v>0</v>
      </c>
      <c r="Q500" s="222" t="n">
        <f aca="false">IF(O500=0,0,SUM($F$23:F500))</f>
        <v>0</v>
      </c>
    </row>
    <row r="501" s="195" customFormat="true" ht="12.75" hidden="false" customHeight="false" outlineLevel="0" collapsed="false">
      <c r="A501" s="193"/>
      <c r="B501" s="219" t="n">
        <f aca="false">IF(OR(B500=$G$15*12,B500=0),0,B500+1)</f>
        <v>0</v>
      </c>
      <c r="C501" s="220" t="n">
        <f aca="false">IF(B501=0,0,C500-F500)</f>
        <v>0</v>
      </c>
      <c r="D501" s="220" t="n">
        <f aca="false">IF(B501=0,0,$G$17)</f>
        <v>0</v>
      </c>
      <c r="E501" s="220" t="n">
        <f aca="false">IF(B501=0,0,C501*$G$19/100)</f>
        <v>0</v>
      </c>
      <c r="F501" s="220" t="n">
        <f aca="false">IF(B501=0,0,D501-E501)</f>
        <v>0</v>
      </c>
      <c r="G501" s="193"/>
      <c r="H501" s="193"/>
      <c r="I501" s="193"/>
      <c r="J501" s="194"/>
      <c r="K501" s="193"/>
      <c r="L501" s="193"/>
      <c r="O501" s="196" t="n">
        <f aca="false">B501</f>
        <v>0</v>
      </c>
      <c r="P501" s="222" t="n">
        <f aca="false">IF(O501=0,0,SUM($E$23:E501))</f>
        <v>0</v>
      </c>
      <c r="Q501" s="222" t="n">
        <f aca="false">IF(O501=0,0,SUM($F$23:F501))</f>
        <v>0</v>
      </c>
    </row>
    <row r="502" s="195" customFormat="true" ht="12.75" hidden="false" customHeight="false" outlineLevel="0" collapsed="false">
      <c r="A502" s="193"/>
      <c r="B502" s="219" t="n">
        <f aca="false">IF(OR(B501=$G$15*12,B501=0),0,B501+1)</f>
        <v>0</v>
      </c>
      <c r="C502" s="220" t="n">
        <f aca="false">IF(B502=0,0,C501-F501)</f>
        <v>0</v>
      </c>
      <c r="D502" s="220" t="n">
        <f aca="false">IF(B502=0,0,$G$17)</f>
        <v>0</v>
      </c>
      <c r="E502" s="220" t="n">
        <f aca="false">IF(B502=0,0,C502*$G$19/100)</f>
        <v>0</v>
      </c>
      <c r="F502" s="220" t="n">
        <f aca="false">IF(B502=0,0,D502-E502)</f>
        <v>0</v>
      </c>
      <c r="G502" s="193"/>
      <c r="H502" s="193"/>
      <c r="I502" s="193"/>
      <c r="J502" s="194"/>
      <c r="K502" s="193"/>
      <c r="L502" s="193"/>
      <c r="O502" s="196" t="n">
        <f aca="false">B502</f>
        <v>0</v>
      </c>
      <c r="P502" s="222" t="n">
        <f aca="false">IF(O502=0,0,SUM($E$23:E502))</f>
        <v>0</v>
      </c>
      <c r="Q502" s="222" t="n">
        <f aca="false">IF(O502=0,0,SUM($F$23:F502))</f>
        <v>0</v>
      </c>
    </row>
    <row r="503" s="195" customFormat="true" ht="12.75" hidden="false" customHeight="false" outlineLevel="0" collapsed="false">
      <c r="A503" s="193"/>
      <c r="B503" s="219" t="n">
        <f aca="false">IF(OR(B502=$G$15*12,B502=0),0,B502+1)</f>
        <v>0</v>
      </c>
      <c r="C503" s="220" t="n">
        <f aca="false">IF(B503=0,0,C502-F502)</f>
        <v>0</v>
      </c>
      <c r="D503" s="220" t="n">
        <f aca="false">IF(B503=0,0,$G$17)</f>
        <v>0</v>
      </c>
      <c r="E503" s="220" t="n">
        <f aca="false">IF(B503=0,0,C503*$G$19/100)</f>
        <v>0</v>
      </c>
      <c r="F503" s="220" t="n">
        <f aca="false">IF(B503=0,0,D503-E503)</f>
        <v>0</v>
      </c>
      <c r="G503" s="193"/>
      <c r="H503" s="193"/>
      <c r="I503" s="193"/>
      <c r="J503" s="194"/>
      <c r="K503" s="193"/>
      <c r="L503" s="193"/>
      <c r="O503" s="196" t="n">
        <f aca="false">B503</f>
        <v>0</v>
      </c>
      <c r="P503" s="222" t="n">
        <f aca="false">IF(O503=0,0,SUM($E$23:E503))</f>
        <v>0</v>
      </c>
      <c r="Q503" s="222" t="n">
        <f aca="false">IF(O503=0,0,SUM($F$23:F503))</f>
        <v>0</v>
      </c>
    </row>
    <row r="504" s="195" customFormat="true" ht="12.75" hidden="false" customHeight="false" outlineLevel="0" collapsed="false">
      <c r="A504" s="193"/>
      <c r="B504" s="219" t="n">
        <f aca="false">IF(OR(B503=$G$15*12,B503=0),0,B503+1)</f>
        <v>0</v>
      </c>
      <c r="C504" s="220" t="n">
        <f aca="false">IF(B504=0,0,C503-F503)</f>
        <v>0</v>
      </c>
      <c r="D504" s="220" t="n">
        <f aca="false">IF(B504=0,0,$G$17)</f>
        <v>0</v>
      </c>
      <c r="E504" s="220" t="n">
        <f aca="false">IF(B504=0,0,C504*$G$19/100)</f>
        <v>0</v>
      </c>
      <c r="F504" s="220" t="n">
        <f aca="false">IF(B504=0,0,D504-E504)</f>
        <v>0</v>
      </c>
      <c r="G504" s="193"/>
      <c r="H504" s="193"/>
      <c r="I504" s="193"/>
      <c r="J504" s="194"/>
      <c r="K504" s="193"/>
      <c r="L504" s="193"/>
      <c r="O504" s="196" t="n">
        <f aca="false">B504</f>
        <v>0</v>
      </c>
      <c r="P504" s="222" t="n">
        <f aca="false">IF(O504=0,0,SUM($E$23:E504))</f>
        <v>0</v>
      </c>
      <c r="Q504" s="222" t="n">
        <f aca="false">IF(O504=0,0,SUM($F$23:F504))</f>
        <v>0</v>
      </c>
    </row>
    <row r="505" s="195" customFormat="true" ht="12.75" hidden="false" customHeight="false" outlineLevel="0" collapsed="false">
      <c r="A505" s="193"/>
      <c r="B505" s="219" t="n">
        <f aca="false">IF(OR(B504=$G$15*12,B504=0),0,B504+1)</f>
        <v>0</v>
      </c>
      <c r="C505" s="220" t="n">
        <f aca="false">IF(B505=0,0,C504-F504)</f>
        <v>0</v>
      </c>
      <c r="D505" s="220" t="n">
        <f aca="false">IF(B505=0,0,$G$17)</f>
        <v>0</v>
      </c>
      <c r="E505" s="220" t="n">
        <f aca="false">IF(B505=0,0,C505*$G$19/100)</f>
        <v>0</v>
      </c>
      <c r="F505" s="220" t="n">
        <f aca="false">IF(B505=0,0,D505-E505)</f>
        <v>0</v>
      </c>
      <c r="G505" s="193"/>
      <c r="H505" s="193"/>
      <c r="I505" s="193"/>
      <c r="J505" s="194"/>
      <c r="K505" s="193"/>
      <c r="L505" s="193"/>
      <c r="O505" s="196" t="n">
        <f aca="false">B505</f>
        <v>0</v>
      </c>
      <c r="P505" s="222" t="n">
        <f aca="false">IF(O505=0,0,SUM($E$23:E505))</f>
        <v>0</v>
      </c>
      <c r="Q505" s="222" t="n">
        <f aca="false">IF(O505=0,0,SUM($F$23:F505))</f>
        <v>0</v>
      </c>
    </row>
    <row r="506" s="195" customFormat="true" ht="12.75" hidden="false" customHeight="false" outlineLevel="0" collapsed="false">
      <c r="A506" s="193"/>
      <c r="B506" s="219" t="n">
        <f aca="false">IF(OR(B505=$G$15*12,B505=0),0,B505+1)</f>
        <v>0</v>
      </c>
      <c r="C506" s="220" t="n">
        <f aca="false">IF(B506=0,0,C505-F505)</f>
        <v>0</v>
      </c>
      <c r="D506" s="220" t="n">
        <f aca="false">IF(B506=0,0,$G$17)</f>
        <v>0</v>
      </c>
      <c r="E506" s="220" t="n">
        <f aca="false">IF(B506=0,0,C506*$G$19/100)</f>
        <v>0</v>
      </c>
      <c r="F506" s="220" t="n">
        <f aca="false">IF(B506=0,0,D506-E506)</f>
        <v>0</v>
      </c>
      <c r="G506" s="193"/>
      <c r="H506" s="193"/>
      <c r="I506" s="193"/>
      <c r="J506" s="194"/>
      <c r="K506" s="193"/>
      <c r="L506" s="193"/>
      <c r="O506" s="196" t="n">
        <f aca="false">B506</f>
        <v>0</v>
      </c>
      <c r="P506" s="222" t="n">
        <f aca="false">IF(O506=0,0,SUM($E$23:E506))</f>
        <v>0</v>
      </c>
      <c r="Q506" s="222" t="n">
        <f aca="false">IF(O506=0,0,SUM($F$23:F506))</f>
        <v>0</v>
      </c>
    </row>
    <row r="507" s="195" customFormat="true" ht="12.75" hidden="false" customHeight="false" outlineLevel="0" collapsed="false">
      <c r="A507" s="193"/>
      <c r="B507" s="219" t="n">
        <f aca="false">IF(OR(B506=$G$15*12,B506=0),0,B506+1)</f>
        <v>0</v>
      </c>
      <c r="C507" s="220" t="n">
        <f aca="false">IF(B507=0,0,C506-F506)</f>
        <v>0</v>
      </c>
      <c r="D507" s="220" t="n">
        <f aca="false">IF(B507=0,0,$G$17)</f>
        <v>0</v>
      </c>
      <c r="E507" s="220" t="n">
        <f aca="false">IF(B507=0,0,C507*$G$19/100)</f>
        <v>0</v>
      </c>
      <c r="F507" s="220" t="n">
        <f aca="false">IF(B507=0,0,D507-E507)</f>
        <v>0</v>
      </c>
      <c r="G507" s="193"/>
      <c r="H507" s="193"/>
      <c r="I507" s="193"/>
      <c r="J507" s="194"/>
      <c r="K507" s="193"/>
      <c r="L507" s="193"/>
      <c r="O507" s="196" t="n">
        <f aca="false">B507</f>
        <v>0</v>
      </c>
      <c r="P507" s="222" t="n">
        <f aca="false">IF(O507=0,0,SUM($E$23:E507))</f>
        <v>0</v>
      </c>
      <c r="Q507" s="222" t="n">
        <f aca="false">IF(O507=0,0,SUM($F$23:F507))</f>
        <v>0</v>
      </c>
    </row>
    <row r="508" s="195" customFormat="true" ht="12.75" hidden="false" customHeight="false" outlineLevel="0" collapsed="false">
      <c r="A508" s="193"/>
      <c r="B508" s="219" t="n">
        <f aca="false">IF(OR(B507=$G$15*12,B507=0),0,B507+1)</f>
        <v>0</v>
      </c>
      <c r="C508" s="220" t="n">
        <f aca="false">IF(B508=0,0,C507-F507)</f>
        <v>0</v>
      </c>
      <c r="D508" s="220" t="n">
        <f aca="false">IF(B508=0,0,$G$17)</f>
        <v>0</v>
      </c>
      <c r="E508" s="220" t="n">
        <f aca="false">IF(B508=0,0,C508*$G$19/100)</f>
        <v>0</v>
      </c>
      <c r="F508" s="220" t="n">
        <f aca="false">IF(B508=0,0,D508-E508)</f>
        <v>0</v>
      </c>
      <c r="G508" s="193"/>
      <c r="H508" s="193"/>
      <c r="I508" s="193"/>
      <c r="J508" s="194"/>
      <c r="K508" s="193"/>
      <c r="L508" s="193"/>
      <c r="O508" s="196" t="n">
        <f aca="false">B508</f>
        <v>0</v>
      </c>
      <c r="P508" s="222" t="n">
        <f aca="false">IF(O508=0,0,SUM($E$23:E508))</f>
        <v>0</v>
      </c>
      <c r="Q508" s="222" t="n">
        <f aca="false">IF(O508=0,0,SUM($F$23:F508))</f>
        <v>0</v>
      </c>
    </row>
    <row r="509" s="195" customFormat="true" ht="12.75" hidden="false" customHeight="false" outlineLevel="0" collapsed="false">
      <c r="A509" s="193"/>
      <c r="B509" s="219" t="n">
        <f aca="false">IF(OR(B508=$G$15*12,B508=0),0,B508+1)</f>
        <v>0</v>
      </c>
      <c r="C509" s="220" t="n">
        <f aca="false">IF(B509=0,0,C508-F508)</f>
        <v>0</v>
      </c>
      <c r="D509" s="220" t="n">
        <f aca="false">IF(B509=0,0,$G$17)</f>
        <v>0</v>
      </c>
      <c r="E509" s="220" t="n">
        <f aca="false">IF(B509=0,0,C509*$G$19/100)</f>
        <v>0</v>
      </c>
      <c r="F509" s="220" t="n">
        <f aca="false">IF(B509=0,0,D509-E509)</f>
        <v>0</v>
      </c>
      <c r="G509" s="193"/>
      <c r="H509" s="193"/>
      <c r="I509" s="193"/>
      <c r="J509" s="194"/>
      <c r="K509" s="193"/>
      <c r="L509" s="193"/>
      <c r="O509" s="196" t="n">
        <f aca="false">B509</f>
        <v>0</v>
      </c>
      <c r="P509" s="222" t="n">
        <f aca="false">IF(O509=0,0,SUM($E$23:E509))</f>
        <v>0</v>
      </c>
      <c r="Q509" s="222" t="n">
        <f aca="false">IF(O509=0,0,SUM($F$23:F509))</f>
        <v>0</v>
      </c>
    </row>
    <row r="510" s="195" customFormat="true" ht="12.75" hidden="false" customHeight="false" outlineLevel="0" collapsed="false">
      <c r="A510" s="193"/>
      <c r="B510" s="219" t="n">
        <f aca="false">IF(OR(B509=$G$15*12,B509=0),0,B509+1)</f>
        <v>0</v>
      </c>
      <c r="C510" s="220" t="n">
        <f aca="false">IF(B510=0,0,C509-F509)</f>
        <v>0</v>
      </c>
      <c r="D510" s="220" t="n">
        <f aca="false">IF(B510=0,0,$G$17)</f>
        <v>0</v>
      </c>
      <c r="E510" s="220" t="n">
        <f aca="false">IF(B510=0,0,C510*$G$19/100)</f>
        <v>0</v>
      </c>
      <c r="F510" s="220" t="n">
        <f aca="false">IF(B510=0,0,D510-E510)</f>
        <v>0</v>
      </c>
      <c r="G510" s="193"/>
      <c r="H510" s="193"/>
      <c r="I510" s="193"/>
      <c r="J510" s="194"/>
      <c r="K510" s="193"/>
      <c r="L510" s="193"/>
      <c r="O510" s="196" t="n">
        <f aca="false">B510</f>
        <v>0</v>
      </c>
      <c r="P510" s="222" t="n">
        <f aca="false">IF(O510=0,0,SUM($E$23:E510))</f>
        <v>0</v>
      </c>
      <c r="Q510" s="222" t="n">
        <f aca="false">IF(O510=0,0,SUM($F$23:F510))</f>
        <v>0</v>
      </c>
    </row>
    <row r="511" s="195" customFormat="true" ht="12.75" hidden="false" customHeight="false" outlineLevel="0" collapsed="false">
      <c r="A511" s="193"/>
      <c r="B511" s="219" t="n">
        <f aca="false">IF(OR(B510=$G$15*12,B510=0),0,B510+1)</f>
        <v>0</v>
      </c>
      <c r="C511" s="220" t="n">
        <f aca="false">IF(B511=0,0,C510-F510)</f>
        <v>0</v>
      </c>
      <c r="D511" s="220" t="n">
        <f aca="false">IF(B511=0,0,$G$17)</f>
        <v>0</v>
      </c>
      <c r="E511" s="220" t="n">
        <f aca="false">IF(B511=0,0,C511*$G$19/100)</f>
        <v>0</v>
      </c>
      <c r="F511" s="220" t="n">
        <f aca="false">IF(B511=0,0,D511-E511)</f>
        <v>0</v>
      </c>
      <c r="G511" s="193"/>
      <c r="H511" s="193"/>
      <c r="I511" s="193"/>
      <c r="J511" s="194"/>
      <c r="K511" s="193"/>
      <c r="L511" s="193"/>
      <c r="O511" s="196" t="n">
        <f aca="false">B511</f>
        <v>0</v>
      </c>
      <c r="P511" s="222" t="n">
        <f aca="false">IF(O511=0,0,SUM($E$23:E511))</f>
        <v>0</v>
      </c>
      <c r="Q511" s="222" t="n">
        <f aca="false">IF(O511=0,0,SUM($F$23:F511))</f>
        <v>0</v>
      </c>
    </row>
    <row r="512" s="195" customFormat="true" ht="12.75" hidden="false" customHeight="false" outlineLevel="0" collapsed="false">
      <c r="A512" s="193"/>
      <c r="B512" s="219" t="n">
        <f aca="false">IF(OR(B511=$G$15*12,B511=0),0,B511+1)</f>
        <v>0</v>
      </c>
      <c r="C512" s="220" t="n">
        <f aca="false">IF(B512=0,0,C511-F511)</f>
        <v>0</v>
      </c>
      <c r="D512" s="220" t="n">
        <f aca="false">IF(B512=0,0,$G$17)</f>
        <v>0</v>
      </c>
      <c r="E512" s="220" t="n">
        <f aca="false">IF(B512=0,0,C512*$G$19/100)</f>
        <v>0</v>
      </c>
      <c r="F512" s="220" t="n">
        <f aca="false">IF(B512=0,0,D512-E512)</f>
        <v>0</v>
      </c>
      <c r="G512" s="193"/>
      <c r="H512" s="193"/>
      <c r="I512" s="193"/>
      <c r="J512" s="194"/>
      <c r="K512" s="193"/>
      <c r="L512" s="193"/>
      <c r="O512" s="196" t="n">
        <f aca="false">B512</f>
        <v>0</v>
      </c>
      <c r="P512" s="222" t="n">
        <f aca="false">IF(O512=0,0,SUM($E$23:E512))</f>
        <v>0</v>
      </c>
      <c r="Q512" s="222" t="n">
        <f aca="false">IF(O512=0,0,SUM($F$23:F512))</f>
        <v>0</v>
      </c>
    </row>
    <row r="513" s="195" customFormat="true" ht="12.75" hidden="false" customHeight="false" outlineLevel="0" collapsed="false">
      <c r="A513" s="193"/>
      <c r="B513" s="219" t="n">
        <f aca="false">IF(OR(B512=$G$15*12,B512=0),0,B512+1)</f>
        <v>0</v>
      </c>
      <c r="C513" s="220" t="n">
        <f aca="false">IF(B513=0,0,C512-F512)</f>
        <v>0</v>
      </c>
      <c r="D513" s="220" t="n">
        <f aca="false">IF(B513=0,0,$G$17)</f>
        <v>0</v>
      </c>
      <c r="E513" s="220" t="n">
        <f aca="false">IF(B513=0,0,C513*$G$19/100)</f>
        <v>0</v>
      </c>
      <c r="F513" s="220" t="n">
        <f aca="false">IF(B513=0,0,D513-E513)</f>
        <v>0</v>
      </c>
      <c r="G513" s="193"/>
      <c r="H513" s="193"/>
      <c r="I513" s="193"/>
      <c r="J513" s="194"/>
      <c r="K513" s="193"/>
      <c r="L513" s="193"/>
      <c r="O513" s="196" t="n">
        <f aca="false">B513</f>
        <v>0</v>
      </c>
      <c r="P513" s="222" t="n">
        <f aca="false">IF(O513=0,0,SUM($E$23:E513))</f>
        <v>0</v>
      </c>
      <c r="Q513" s="222" t="n">
        <f aca="false">IF(O513=0,0,SUM($F$23:F513))</f>
        <v>0</v>
      </c>
    </row>
    <row r="514" s="195" customFormat="true" ht="12.75" hidden="false" customHeight="false" outlineLevel="0" collapsed="false">
      <c r="A514" s="193"/>
      <c r="B514" s="219" t="n">
        <f aca="false">IF(OR(B513=$G$15*12,B513=0),0,B513+1)</f>
        <v>0</v>
      </c>
      <c r="C514" s="220" t="n">
        <f aca="false">IF(B514=0,0,C513-F513)</f>
        <v>0</v>
      </c>
      <c r="D514" s="220" t="n">
        <f aca="false">IF(B514=0,0,$G$17)</f>
        <v>0</v>
      </c>
      <c r="E514" s="220" t="n">
        <f aca="false">IF(B514=0,0,C514*$G$19/100)</f>
        <v>0</v>
      </c>
      <c r="F514" s="220" t="n">
        <f aca="false">IF(B514=0,0,D514-E514)</f>
        <v>0</v>
      </c>
      <c r="G514" s="193"/>
      <c r="H514" s="193"/>
      <c r="I514" s="193"/>
      <c r="J514" s="194"/>
      <c r="K514" s="193"/>
      <c r="L514" s="193"/>
      <c r="O514" s="196" t="n">
        <f aca="false">B514</f>
        <v>0</v>
      </c>
      <c r="P514" s="222" t="n">
        <f aca="false">IF(O514=0,0,SUM($E$23:E514))</f>
        <v>0</v>
      </c>
      <c r="Q514" s="222" t="n">
        <f aca="false">IF(O514=0,0,SUM($F$23:F514))</f>
        <v>0</v>
      </c>
    </row>
    <row r="515" s="195" customFormat="true" ht="12.75" hidden="false" customHeight="false" outlineLevel="0" collapsed="false">
      <c r="A515" s="193"/>
      <c r="B515" s="219" t="n">
        <f aca="false">IF(OR(B514=$G$15*12,B514=0),0,B514+1)</f>
        <v>0</v>
      </c>
      <c r="C515" s="220" t="n">
        <f aca="false">IF(B515=0,0,C514-F514)</f>
        <v>0</v>
      </c>
      <c r="D515" s="220" t="n">
        <f aca="false">IF(B515=0,0,$G$17)</f>
        <v>0</v>
      </c>
      <c r="E515" s="220" t="n">
        <f aca="false">IF(B515=0,0,C515*$G$19/100)</f>
        <v>0</v>
      </c>
      <c r="F515" s="220" t="n">
        <f aca="false">IF(B515=0,0,D515-E515)</f>
        <v>0</v>
      </c>
      <c r="G515" s="193"/>
      <c r="H515" s="193"/>
      <c r="I515" s="193"/>
      <c r="J515" s="194"/>
      <c r="K515" s="193"/>
      <c r="L515" s="193"/>
      <c r="O515" s="196" t="n">
        <f aca="false">B515</f>
        <v>0</v>
      </c>
      <c r="P515" s="222" t="n">
        <f aca="false">IF(O515=0,0,SUM($E$23:E515))</f>
        <v>0</v>
      </c>
      <c r="Q515" s="222" t="n">
        <f aca="false">IF(O515=0,0,SUM($F$23:F515))</f>
        <v>0</v>
      </c>
    </row>
    <row r="516" s="195" customFormat="true" ht="12.75" hidden="false" customHeight="false" outlineLevel="0" collapsed="false">
      <c r="A516" s="193"/>
      <c r="B516" s="219" t="n">
        <f aca="false">IF(OR(B515=$G$15*12,B515=0),0,B515+1)</f>
        <v>0</v>
      </c>
      <c r="C516" s="220" t="n">
        <f aca="false">IF(B516=0,0,C515-F515)</f>
        <v>0</v>
      </c>
      <c r="D516" s="220" t="n">
        <f aca="false">IF(B516=0,0,$G$17)</f>
        <v>0</v>
      </c>
      <c r="E516" s="220" t="n">
        <f aca="false">IF(B516=0,0,C516*$G$19/100)</f>
        <v>0</v>
      </c>
      <c r="F516" s="220" t="n">
        <f aca="false">IF(B516=0,0,D516-E516)</f>
        <v>0</v>
      </c>
      <c r="G516" s="193"/>
      <c r="H516" s="193"/>
      <c r="I516" s="193"/>
      <c r="J516" s="194"/>
      <c r="K516" s="193"/>
      <c r="L516" s="193"/>
      <c r="O516" s="196" t="n">
        <f aca="false">B516</f>
        <v>0</v>
      </c>
      <c r="P516" s="222" t="n">
        <f aca="false">IF(O516=0,0,SUM($E$23:E516))</f>
        <v>0</v>
      </c>
      <c r="Q516" s="222" t="n">
        <f aca="false">IF(O516=0,0,SUM($F$23:F516))</f>
        <v>0</v>
      </c>
    </row>
    <row r="517" s="195" customFormat="true" ht="12.75" hidden="false" customHeight="false" outlineLevel="0" collapsed="false">
      <c r="A517" s="193"/>
      <c r="B517" s="219" t="n">
        <f aca="false">IF(OR(B516=$G$15*12,B516=0),0,B516+1)</f>
        <v>0</v>
      </c>
      <c r="C517" s="220" t="n">
        <f aca="false">IF(B517=0,0,C516-F516)</f>
        <v>0</v>
      </c>
      <c r="D517" s="220" t="n">
        <f aca="false">IF(B517=0,0,$G$17)</f>
        <v>0</v>
      </c>
      <c r="E517" s="220" t="n">
        <f aca="false">IF(B517=0,0,C517*$G$19/100)</f>
        <v>0</v>
      </c>
      <c r="F517" s="220" t="n">
        <f aca="false">IF(B517=0,0,D517-E517)</f>
        <v>0</v>
      </c>
      <c r="G517" s="193"/>
      <c r="H517" s="193"/>
      <c r="I517" s="193"/>
      <c r="J517" s="194"/>
      <c r="K517" s="193"/>
      <c r="L517" s="193"/>
      <c r="O517" s="196" t="n">
        <f aca="false">B517</f>
        <v>0</v>
      </c>
      <c r="P517" s="222" t="n">
        <f aca="false">IF(O517=0,0,SUM($E$23:E517))</f>
        <v>0</v>
      </c>
      <c r="Q517" s="222" t="n">
        <f aca="false">IF(O517=0,0,SUM($F$23:F517))</f>
        <v>0</v>
      </c>
    </row>
    <row r="518" s="195" customFormat="true" ht="12.75" hidden="false" customHeight="false" outlineLevel="0" collapsed="false">
      <c r="A518" s="193"/>
      <c r="B518" s="219" t="n">
        <f aca="false">IF(OR(B517=$G$15*12,B517=0),0,B517+1)</f>
        <v>0</v>
      </c>
      <c r="C518" s="220" t="n">
        <f aca="false">IF(B518=0,0,C517-F517)</f>
        <v>0</v>
      </c>
      <c r="D518" s="220" t="n">
        <f aca="false">IF(B518=0,0,$G$17)</f>
        <v>0</v>
      </c>
      <c r="E518" s="220" t="n">
        <f aca="false">IF(B518=0,0,C518*$G$19/100)</f>
        <v>0</v>
      </c>
      <c r="F518" s="220" t="n">
        <f aca="false">IF(B518=0,0,D518-E518)</f>
        <v>0</v>
      </c>
      <c r="G518" s="193"/>
      <c r="H518" s="193"/>
      <c r="I518" s="193"/>
      <c r="J518" s="194"/>
      <c r="K518" s="193"/>
      <c r="L518" s="193"/>
      <c r="O518" s="196" t="n">
        <f aca="false">B518</f>
        <v>0</v>
      </c>
      <c r="P518" s="222" t="n">
        <f aca="false">IF(O518=0,0,SUM($E$23:E518))</f>
        <v>0</v>
      </c>
      <c r="Q518" s="222" t="n">
        <f aca="false">IF(O518=0,0,SUM($F$23:F518))</f>
        <v>0</v>
      </c>
    </row>
    <row r="519" s="195" customFormat="true" ht="12.75" hidden="false" customHeight="false" outlineLevel="0" collapsed="false">
      <c r="A519" s="193"/>
      <c r="B519" s="219" t="n">
        <f aca="false">IF(OR(B518=$G$15*12,B518=0),0,B518+1)</f>
        <v>0</v>
      </c>
      <c r="C519" s="220" t="n">
        <f aca="false">IF(B519=0,0,C518-F518)</f>
        <v>0</v>
      </c>
      <c r="D519" s="220" t="n">
        <f aca="false">IF(B519=0,0,$G$17)</f>
        <v>0</v>
      </c>
      <c r="E519" s="220" t="n">
        <f aca="false">IF(B519=0,0,C519*$G$19/100)</f>
        <v>0</v>
      </c>
      <c r="F519" s="220" t="n">
        <f aca="false">IF(B519=0,0,D519-E519)</f>
        <v>0</v>
      </c>
      <c r="G519" s="193"/>
      <c r="H519" s="193"/>
      <c r="I519" s="193"/>
      <c r="J519" s="194"/>
      <c r="K519" s="193"/>
      <c r="L519" s="193"/>
      <c r="O519" s="196" t="n">
        <f aca="false">B519</f>
        <v>0</v>
      </c>
      <c r="P519" s="222" t="n">
        <f aca="false">IF(O519=0,0,SUM($E$23:E519))</f>
        <v>0</v>
      </c>
      <c r="Q519" s="222" t="n">
        <f aca="false">IF(O519=0,0,SUM($F$23:F519))</f>
        <v>0</v>
      </c>
    </row>
    <row r="520" s="195" customFormat="true" ht="12.75" hidden="false" customHeight="false" outlineLevel="0" collapsed="false">
      <c r="A520" s="193"/>
      <c r="B520" s="219" t="n">
        <f aca="false">IF(OR(B519=$G$15*12,B519=0),0,B519+1)</f>
        <v>0</v>
      </c>
      <c r="C520" s="220" t="n">
        <f aca="false">IF(B520=0,0,C519-F519)</f>
        <v>0</v>
      </c>
      <c r="D520" s="220" t="n">
        <f aca="false">IF(B520=0,0,$G$17)</f>
        <v>0</v>
      </c>
      <c r="E520" s="220" t="n">
        <f aca="false">IF(B520=0,0,C520*$G$19/100)</f>
        <v>0</v>
      </c>
      <c r="F520" s="220" t="n">
        <f aca="false">IF(B520=0,0,D520-E520)</f>
        <v>0</v>
      </c>
      <c r="G520" s="193"/>
      <c r="H520" s="193"/>
      <c r="I520" s="193"/>
      <c r="J520" s="194"/>
      <c r="K520" s="193"/>
      <c r="L520" s="193"/>
      <c r="O520" s="196" t="n">
        <f aca="false">B520</f>
        <v>0</v>
      </c>
      <c r="P520" s="222" t="n">
        <f aca="false">IF(O520=0,0,SUM($E$23:E520))</f>
        <v>0</v>
      </c>
      <c r="Q520" s="222" t="n">
        <f aca="false">IF(O520=0,0,SUM($F$23:F520))</f>
        <v>0</v>
      </c>
    </row>
    <row r="521" s="195" customFormat="true" ht="12.75" hidden="false" customHeight="false" outlineLevel="0" collapsed="false">
      <c r="A521" s="193"/>
      <c r="B521" s="219" t="n">
        <f aca="false">IF(OR(B520=$G$15*12,B520=0),0,B520+1)</f>
        <v>0</v>
      </c>
      <c r="C521" s="220" t="n">
        <f aca="false">IF(B521=0,0,C520-F520)</f>
        <v>0</v>
      </c>
      <c r="D521" s="220" t="n">
        <f aca="false">IF(B521=0,0,$G$17)</f>
        <v>0</v>
      </c>
      <c r="E521" s="220" t="n">
        <f aca="false">IF(B521=0,0,C521*$G$19/100)</f>
        <v>0</v>
      </c>
      <c r="F521" s="220" t="n">
        <f aca="false">IF(B521=0,0,D521-E521)</f>
        <v>0</v>
      </c>
      <c r="G521" s="193"/>
      <c r="H521" s="193"/>
      <c r="I521" s="193"/>
      <c r="J521" s="194"/>
      <c r="K521" s="193"/>
      <c r="L521" s="193"/>
      <c r="O521" s="196" t="n">
        <f aca="false">B521</f>
        <v>0</v>
      </c>
      <c r="P521" s="222" t="n">
        <f aca="false">IF(O521=0,0,SUM($E$23:E521))</f>
        <v>0</v>
      </c>
      <c r="Q521" s="222" t="n">
        <f aca="false">IF(O521=0,0,SUM($F$23:F521))</f>
        <v>0</v>
      </c>
    </row>
    <row r="522" s="195" customFormat="true" ht="12.75" hidden="false" customHeight="false" outlineLevel="0" collapsed="false">
      <c r="A522" s="193"/>
      <c r="B522" s="219" t="n">
        <f aca="false">IF(OR(B521=$G$15*12,B521=0),0,B521+1)</f>
        <v>0</v>
      </c>
      <c r="C522" s="220" t="n">
        <f aca="false">IF(B522=0,0,C521-F521)</f>
        <v>0</v>
      </c>
      <c r="D522" s="220" t="n">
        <f aca="false">IF(B522=0,0,$G$17)</f>
        <v>0</v>
      </c>
      <c r="E522" s="220" t="n">
        <f aca="false">IF(B522=0,0,C522*$G$19/100)</f>
        <v>0</v>
      </c>
      <c r="F522" s="220" t="n">
        <f aca="false">IF(B522=0,0,D522-E522)</f>
        <v>0</v>
      </c>
      <c r="G522" s="193"/>
      <c r="H522" s="193"/>
      <c r="I522" s="193"/>
      <c r="J522" s="194"/>
      <c r="K522" s="193"/>
      <c r="L522" s="193"/>
      <c r="O522" s="196" t="n">
        <f aca="false">B522</f>
        <v>0</v>
      </c>
      <c r="P522" s="222" t="n">
        <f aca="false">IF(O522=0,0,SUM($E$23:E522))</f>
        <v>0</v>
      </c>
      <c r="Q522" s="222" t="n">
        <f aca="false">IF(O522=0,0,SUM($F$23:F522))</f>
        <v>0</v>
      </c>
    </row>
    <row r="523" s="195" customFormat="true" ht="12.75" hidden="false" customHeight="false" outlineLevel="0" collapsed="false">
      <c r="A523" s="193"/>
      <c r="B523" s="219" t="n">
        <f aca="false">IF(OR(B522=$G$15*12,B522=0),0,B522+1)</f>
        <v>0</v>
      </c>
      <c r="C523" s="220" t="n">
        <f aca="false">IF(B523=0,0,C522-F522)</f>
        <v>0</v>
      </c>
      <c r="D523" s="220" t="n">
        <f aca="false">IF(B523=0,0,$G$17)</f>
        <v>0</v>
      </c>
      <c r="E523" s="220" t="n">
        <f aca="false">IF(B523=0,0,C523*$G$19/100)</f>
        <v>0</v>
      </c>
      <c r="F523" s="220" t="n">
        <f aca="false">IF(B523=0,0,D523-E523)</f>
        <v>0</v>
      </c>
      <c r="G523" s="193"/>
      <c r="H523" s="193"/>
      <c r="I523" s="193"/>
      <c r="J523" s="194"/>
      <c r="K523" s="193"/>
      <c r="L523" s="193"/>
      <c r="O523" s="196" t="n">
        <f aca="false">B523</f>
        <v>0</v>
      </c>
      <c r="P523" s="222" t="n">
        <f aca="false">IF(O523=0,0,SUM($E$23:E523))</f>
        <v>0</v>
      </c>
      <c r="Q523" s="222" t="n">
        <f aca="false">IF(O523=0,0,SUM($F$23:F523))</f>
        <v>0</v>
      </c>
    </row>
    <row r="524" s="195" customFormat="true" ht="12.75" hidden="false" customHeight="false" outlineLevel="0" collapsed="false">
      <c r="A524" s="193"/>
      <c r="B524" s="219" t="n">
        <f aca="false">IF(OR(B523=$G$15*12,B523=0),0,B523+1)</f>
        <v>0</v>
      </c>
      <c r="C524" s="220" t="n">
        <f aca="false">IF(B524=0,0,C523-F523)</f>
        <v>0</v>
      </c>
      <c r="D524" s="220" t="n">
        <f aca="false">IF(B524=0,0,$G$17)</f>
        <v>0</v>
      </c>
      <c r="E524" s="220" t="n">
        <f aca="false">IF(B524=0,0,C524*$G$19/100)</f>
        <v>0</v>
      </c>
      <c r="F524" s="220" t="n">
        <f aca="false">IF(B524=0,0,D524-E524)</f>
        <v>0</v>
      </c>
      <c r="G524" s="193"/>
      <c r="H524" s="193"/>
      <c r="I524" s="193"/>
      <c r="J524" s="194"/>
      <c r="K524" s="193"/>
      <c r="L524" s="193"/>
      <c r="O524" s="196" t="n">
        <f aca="false">B524</f>
        <v>0</v>
      </c>
      <c r="P524" s="222" t="n">
        <f aca="false">IF(O524=0,0,SUM($E$23:E524))</f>
        <v>0</v>
      </c>
      <c r="Q524" s="222" t="n">
        <f aca="false">IF(O524=0,0,SUM($F$23:F524))</f>
        <v>0</v>
      </c>
    </row>
    <row r="525" s="195" customFormat="true" ht="12.75" hidden="false" customHeight="false" outlineLevel="0" collapsed="false">
      <c r="A525" s="193"/>
      <c r="B525" s="219" t="n">
        <f aca="false">IF(OR(B524=$G$15*12,B524=0),0,B524+1)</f>
        <v>0</v>
      </c>
      <c r="C525" s="220" t="n">
        <f aca="false">IF(B525=0,0,C524-F524)</f>
        <v>0</v>
      </c>
      <c r="D525" s="220" t="n">
        <f aca="false">IF(B525=0,0,$G$17)</f>
        <v>0</v>
      </c>
      <c r="E525" s="220" t="n">
        <f aca="false">IF(B525=0,0,C525*$G$19/100)</f>
        <v>0</v>
      </c>
      <c r="F525" s="220" t="n">
        <f aca="false">IF(B525=0,0,D525-E525)</f>
        <v>0</v>
      </c>
      <c r="G525" s="193"/>
      <c r="H525" s="193"/>
      <c r="I525" s="193"/>
      <c r="J525" s="194"/>
      <c r="K525" s="193"/>
      <c r="L525" s="193"/>
      <c r="O525" s="196" t="n">
        <f aca="false">B525</f>
        <v>0</v>
      </c>
      <c r="P525" s="222" t="n">
        <f aca="false">IF(O525=0,0,SUM($E$23:E525))</f>
        <v>0</v>
      </c>
      <c r="Q525" s="222" t="n">
        <f aca="false">IF(O525=0,0,SUM($F$23:F525))</f>
        <v>0</v>
      </c>
    </row>
    <row r="526" s="195" customFormat="true" ht="12.75" hidden="false" customHeight="false" outlineLevel="0" collapsed="false">
      <c r="A526" s="193"/>
      <c r="B526" s="219" t="n">
        <f aca="false">IF(OR(B525=$G$15*12,B525=0),0,B525+1)</f>
        <v>0</v>
      </c>
      <c r="C526" s="220" t="n">
        <f aca="false">IF(B526=0,0,C525-F525)</f>
        <v>0</v>
      </c>
      <c r="D526" s="220" t="n">
        <f aca="false">IF(B526=0,0,$G$17)</f>
        <v>0</v>
      </c>
      <c r="E526" s="220" t="n">
        <f aca="false">IF(B526=0,0,C526*$G$19/100)</f>
        <v>0</v>
      </c>
      <c r="F526" s="220" t="n">
        <f aca="false">IF(B526=0,0,D526-E526)</f>
        <v>0</v>
      </c>
      <c r="G526" s="193"/>
      <c r="H526" s="193"/>
      <c r="I526" s="193"/>
      <c r="J526" s="194"/>
      <c r="K526" s="193"/>
      <c r="L526" s="193"/>
      <c r="O526" s="196" t="n">
        <f aca="false">B526</f>
        <v>0</v>
      </c>
      <c r="P526" s="222" t="n">
        <f aca="false">IF(O526=0,0,SUM($E$23:E526))</f>
        <v>0</v>
      </c>
      <c r="Q526" s="222" t="n">
        <f aca="false">IF(O526=0,0,SUM($F$23:F526))</f>
        <v>0</v>
      </c>
    </row>
    <row r="527" s="195" customFormat="true" ht="12.75" hidden="false" customHeight="false" outlineLevel="0" collapsed="false">
      <c r="A527" s="193"/>
      <c r="B527" s="219" t="n">
        <f aca="false">IF(OR(B526=$G$15*12,B526=0),0,B526+1)</f>
        <v>0</v>
      </c>
      <c r="C527" s="220" t="n">
        <f aca="false">IF(B527=0,0,C526-F526)</f>
        <v>0</v>
      </c>
      <c r="D527" s="220" t="n">
        <f aca="false">IF(B527=0,0,$G$17)</f>
        <v>0</v>
      </c>
      <c r="E527" s="220" t="n">
        <f aca="false">IF(B527=0,0,C527*$G$19/100)</f>
        <v>0</v>
      </c>
      <c r="F527" s="220" t="n">
        <f aca="false">IF(B527=0,0,D527-E527)</f>
        <v>0</v>
      </c>
      <c r="G527" s="193"/>
      <c r="H527" s="193"/>
      <c r="I527" s="193"/>
      <c r="J527" s="194"/>
      <c r="K527" s="193"/>
      <c r="L527" s="193"/>
      <c r="O527" s="196" t="n">
        <f aca="false">B527</f>
        <v>0</v>
      </c>
      <c r="P527" s="222" t="n">
        <f aca="false">IF(O527=0,0,SUM($E$23:E527))</f>
        <v>0</v>
      </c>
      <c r="Q527" s="222" t="n">
        <f aca="false">IF(O527=0,0,SUM($F$23:F527))</f>
        <v>0</v>
      </c>
    </row>
    <row r="528" s="195" customFormat="true" ht="12.75" hidden="false" customHeight="false" outlineLevel="0" collapsed="false">
      <c r="A528" s="193"/>
      <c r="B528" s="219" t="n">
        <f aca="false">IF(OR(B527=$G$15*12,B527=0),0,B527+1)</f>
        <v>0</v>
      </c>
      <c r="C528" s="220" t="n">
        <f aca="false">IF(B528=0,0,C527-F527)</f>
        <v>0</v>
      </c>
      <c r="D528" s="220" t="n">
        <f aca="false">IF(B528=0,0,$G$17)</f>
        <v>0</v>
      </c>
      <c r="E528" s="220" t="n">
        <f aca="false">IF(B528=0,0,C528*$G$19/100)</f>
        <v>0</v>
      </c>
      <c r="F528" s="220" t="n">
        <f aca="false">IF(B528=0,0,D528-E528)</f>
        <v>0</v>
      </c>
      <c r="G528" s="193"/>
      <c r="H528" s="193"/>
      <c r="I528" s="193"/>
      <c r="J528" s="194"/>
      <c r="K528" s="193"/>
      <c r="L528" s="193"/>
      <c r="O528" s="196" t="n">
        <f aca="false">B528</f>
        <v>0</v>
      </c>
      <c r="P528" s="222" t="n">
        <f aca="false">IF(O528=0,0,SUM($E$23:E528))</f>
        <v>0</v>
      </c>
      <c r="Q528" s="222" t="n">
        <f aca="false">IF(O528=0,0,SUM($F$23:F528))</f>
        <v>0</v>
      </c>
    </row>
    <row r="529" s="195" customFormat="true" ht="12.75" hidden="false" customHeight="false" outlineLevel="0" collapsed="false">
      <c r="A529" s="193"/>
      <c r="B529" s="219" t="n">
        <f aca="false">IF(OR(B528=$G$15*12,B528=0),0,B528+1)</f>
        <v>0</v>
      </c>
      <c r="C529" s="220" t="n">
        <f aca="false">IF(B529=0,0,C528-F528)</f>
        <v>0</v>
      </c>
      <c r="D529" s="220" t="n">
        <f aca="false">IF(B529=0,0,$G$17)</f>
        <v>0</v>
      </c>
      <c r="E529" s="220" t="n">
        <f aca="false">IF(B529=0,0,C529*$G$19/100)</f>
        <v>0</v>
      </c>
      <c r="F529" s="220" t="n">
        <f aca="false">IF(B529=0,0,D529-E529)</f>
        <v>0</v>
      </c>
      <c r="G529" s="193"/>
      <c r="H529" s="193"/>
      <c r="I529" s="193"/>
      <c r="J529" s="194"/>
      <c r="K529" s="193"/>
      <c r="L529" s="193"/>
      <c r="O529" s="196" t="n">
        <f aca="false">B529</f>
        <v>0</v>
      </c>
      <c r="P529" s="222" t="n">
        <f aca="false">IF(O529=0,0,SUM($E$23:E529))</f>
        <v>0</v>
      </c>
      <c r="Q529" s="222" t="n">
        <f aca="false">IF(O529=0,0,SUM($F$23:F529))</f>
        <v>0</v>
      </c>
    </row>
    <row r="530" s="195" customFormat="true" ht="12.75" hidden="false" customHeight="false" outlineLevel="0" collapsed="false">
      <c r="A530" s="193"/>
      <c r="B530" s="219" t="n">
        <f aca="false">IF(OR(B529=$G$15*12,B529=0),0,B529+1)</f>
        <v>0</v>
      </c>
      <c r="C530" s="220" t="n">
        <f aca="false">IF(B530=0,0,C529-F529)</f>
        <v>0</v>
      </c>
      <c r="D530" s="220" t="n">
        <f aca="false">IF(B530=0,0,$G$17)</f>
        <v>0</v>
      </c>
      <c r="E530" s="220" t="n">
        <f aca="false">IF(B530=0,0,C530*$G$19/100)</f>
        <v>0</v>
      </c>
      <c r="F530" s="220" t="n">
        <f aca="false">IF(B530=0,0,D530-E530)</f>
        <v>0</v>
      </c>
      <c r="G530" s="193"/>
      <c r="H530" s="193"/>
      <c r="I530" s="193"/>
      <c r="J530" s="194"/>
      <c r="K530" s="193"/>
      <c r="L530" s="193"/>
      <c r="O530" s="196" t="n">
        <f aca="false">B530</f>
        <v>0</v>
      </c>
      <c r="P530" s="222" t="n">
        <f aca="false">IF(O530=0,0,SUM($E$23:E530))</f>
        <v>0</v>
      </c>
      <c r="Q530" s="222" t="n">
        <f aca="false">IF(O530=0,0,SUM($F$23:F530))</f>
        <v>0</v>
      </c>
    </row>
    <row r="531" s="195" customFormat="true" ht="12.75" hidden="false" customHeight="false" outlineLevel="0" collapsed="false">
      <c r="A531" s="193"/>
      <c r="B531" s="219" t="n">
        <f aca="false">IF(OR(B530=$G$15*12,B530=0),0,B530+1)</f>
        <v>0</v>
      </c>
      <c r="C531" s="220" t="n">
        <f aca="false">IF(B531=0,0,C530-F530)</f>
        <v>0</v>
      </c>
      <c r="D531" s="220" t="n">
        <f aca="false">IF(B531=0,0,$G$17)</f>
        <v>0</v>
      </c>
      <c r="E531" s="220" t="n">
        <f aca="false">IF(B531=0,0,C531*$G$19/100)</f>
        <v>0</v>
      </c>
      <c r="F531" s="220" t="n">
        <f aca="false">IF(B531=0,0,D531-E531)</f>
        <v>0</v>
      </c>
      <c r="G531" s="193"/>
      <c r="H531" s="193"/>
      <c r="I531" s="193"/>
      <c r="J531" s="194"/>
      <c r="K531" s="193"/>
      <c r="L531" s="193"/>
      <c r="O531" s="196" t="n">
        <f aca="false">B531</f>
        <v>0</v>
      </c>
      <c r="P531" s="222" t="n">
        <f aca="false">IF(O531=0,0,SUM($E$23:E531))</f>
        <v>0</v>
      </c>
      <c r="Q531" s="222" t="n">
        <f aca="false">IF(O531=0,0,SUM($F$23:F531))</f>
        <v>0</v>
      </c>
    </row>
    <row r="532" s="195" customFormat="true" ht="12.75" hidden="false" customHeight="false" outlineLevel="0" collapsed="false">
      <c r="A532" s="193"/>
      <c r="B532" s="219" t="n">
        <f aca="false">IF(OR(B531=$G$15*12,B531=0),0,B531+1)</f>
        <v>0</v>
      </c>
      <c r="C532" s="220" t="n">
        <f aca="false">IF(B532=0,0,C531-F531)</f>
        <v>0</v>
      </c>
      <c r="D532" s="220" t="n">
        <f aca="false">IF(B532=0,0,$G$17)</f>
        <v>0</v>
      </c>
      <c r="E532" s="220" t="n">
        <f aca="false">IF(B532=0,0,C532*$G$19/100)</f>
        <v>0</v>
      </c>
      <c r="F532" s="220" t="n">
        <f aca="false">IF(B532=0,0,D532-E532)</f>
        <v>0</v>
      </c>
      <c r="G532" s="193"/>
      <c r="H532" s="193"/>
      <c r="I532" s="193"/>
      <c r="J532" s="194"/>
      <c r="K532" s="193"/>
      <c r="L532" s="193"/>
      <c r="O532" s="196" t="n">
        <f aca="false">B532</f>
        <v>0</v>
      </c>
      <c r="P532" s="222" t="n">
        <f aca="false">IF(O532=0,0,SUM($E$23:E532))</f>
        <v>0</v>
      </c>
      <c r="Q532" s="222" t="n">
        <f aca="false">IF(O532=0,0,SUM($F$23:F532))</f>
        <v>0</v>
      </c>
    </row>
    <row r="533" s="195" customFormat="true" ht="12.75" hidden="false" customHeight="false" outlineLevel="0" collapsed="false">
      <c r="A533" s="193"/>
      <c r="B533" s="219" t="n">
        <f aca="false">IF(OR(B532=$G$15*12,B532=0),0,B532+1)</f>
        <v>0</v>
      </c>
      <c r="C533" s="220" t="n">
        <f aca="false">IF(B533=0,0,C532-F532)</f>
        <v>0</v>
      </c>
      <c r="D533" s="220" t="n">
        <f aca="false">IF(B533=0,0,$G$17)</f>
        <v>0</v>
      </c>
      <c r="E533" s="220" t="n">
        <f aca="false">IF(B533=0,0,C533*$G$19/100)</f>
        <v>0</v>
      </c>
      <c r="F533" s="220" t="n">
        <f aca="false">IF(B533=0,0,D533-E533)</f>
        <v>0</v>
      </c>
      <c r="G533" s="193"/>
      <c r="H533" s="193"/>
      <c r="I533" s="193"/>
      <c r="J533" s="194"/>
      <c r="K533" s="193"/>
      <c r="L533" s="193"/>
      <c r="O533" s="196" t="n">
        <f aca="false">B533</f>
        <v>0</v>
      </c>
      <c r="P533" s="222" t="n">
        <f aca="false">IF(O533=0,0,SUM($E$23:E533))</f>
        <v>0</v>
      </c>
      <c r="Q533" s="222" t="n">
        <f aca="false">IF(O533=0,0,SUM($F$23:F533))</f>
        <v>0</v>
      </c>
    </row>
    <row r="534" s="195" customFormat="true" ht="12.75" hidden="false" customHeight="false" outlineLevel="0" collapsed="false">
      <c r="A534" s="193"/>
      <c r="B534" s="219" t="n">
        <f aca="false">IF(OR(B533=$G$15*12,B533=0),0,B533+1)</f>
        <v>0</v>
      </c>
      <c r="C534" s="220" t="n">
        <f aca="false">IF(B534=0,0,C533-F533)</f>
        <v>0</v>
      </c>
      <c r="D534" s="220" t="n">
        <f aca="false">IF(B534=0,0,$G$17)</f>
        <v>0</v>
      </c>
      <c r="E534" s="220" t="n">
        <f aca="false">IF(B534=0,0,C534*$G$19/100)</f>
        <v>0</v>
      </c>
      <c r="F534" s="220" t="n">
        <f aca="false">IF(B534=0,0,D534-E534)</f>
        <v>0</v>
      </c>
      <c r="G534" s="193"/>
      <c r="H534" s="193"/>
      <c r="I534" s="193"/>
      <c r="J534" s="194"/>
      <c r="K534" s="193"/>
      <c r="L534" s="193"/>
      <c r="O534" s="196" t="n">
        <f aca="false">B534</f>
        <v>0</v>
      </c>
      <c r="P534" s="222" t="n">
        <f aca="false">IF(O534=0,0,SUM($E$23:E534))</f>
        <v>0</v>
      </c>
      <c r="Q534" s="222" t="n">
        <f aca="false">IF(O534=0,0,SUM($F$23:F534))</f>
        <v>0</v>
      </c>
    </row>
    <row r="535" s="195" customFormat="true" ht="12.75" hidden="false" customHeight="false" outlineLevel="0" collapsed="false">
      <c r="A535" s="193"/>
      <c r="B535" s="219" t="n">
        <f aca="false">IF(OR(B534=$G$15*12,B534=0),0,B534+1)</f>
        <v>0</v>
      </c>
      <c r="C535" s="220" t="n">
        <f aca="false">IF(B535=0,0,C534-F534)</f>
        <v>0</v>
      </c>
      <c r="D535" s="220" t="n">
        <f aca="false">IF(B535=0,0,$G$17)</f>
        <v>0</v>
      </c>
      <c r="E535" s="220" t="n">
        <f aca="false">IF(B535=0,0,C535*$G$19/100)</f>
        <v>0</v>
      </c>
      <c r="F535" s="220" t="n">
        <f aca="false">IF(B535=0,0,D535-E535)</f>
        <v>0</v>
      </c>
      <c r="G535" s="193"/>
      <c r="H535" s="193"/>
      <c r="I535" s="193"/>
      <c r="J535" s="194"/>
      <c r="K535" s="193"/>
      <c r="L535" s="193"/>
      <c r="O535" s="196" t="n">
        <f aca="false">B535</f>
        <v>0</v>
      </c>
      <c r="P535" s="222" t="n">
        <f aca="false">IF(O535=0,0,SUM($E$23:E535))</f>
        <v>0</v>
      </c>
      <c r="Q535" s="222" t="n">
        <f aca="false">IF(O535=0,0,SUM($F$23:F535))</f>
        <v>0</v>
      </c>
    </row>
    <row r="536" s="195" customFormat="true" ht="12.75" hidden="false" customHeight="false" outlineLevel="0" collapsed="false">
      <c r="A536" s="193"/>
      <c r="B536" s="219" t="n">
        <f aca="false">IF(OR(B535=$G$15*12,B535=0),0,B535+1)</f>
        <v>0</v>
      </c>
      <c r="C536" s="220" t="n">
        <f aca="false">IF(B536=0,0,C535-F535)</f>
        <v>0</v>
      </c>
      <c r="D536" s="220" t="n">
        <f aca="false">IF(B536=0,0,$G$17)</f>
        <v>0</v>
      </c>
      <c r="E536" s="220" t="n">
        <f aca="false">IF(B536=0,0,C536*$G$19/100)</f>
        <v>0</v>
      </c>
      <c r="F536" s="220" t="n">
        <f aca="false">IF(B536=0,0,D536-E536)</f>
        <v>0</v>
      </c>
      <c r="G536" s="193"/>
      <c r="H536" s="193"/>
      <c r="I536" s="193"/>
      <c r="J536" s="194"/>
      <c r="K536" s="193"/>
      <c r="L536" s="193"/>
      <c r="O536" s="196" t="n">
        <f aca="false">B536</f>
        <v>0</v>
      </c>
      <c r="P536" s="222" t="n">
        <f aca="false">IF(O536=0,0,SUM($E$23:E536))</f>
        <v>0</v>
      </c>
      <c r="Q536" s="222" t="n">
        <f aca="false">IF(O536=0,0,SUM($F$23:F536))</f>
        <v>0</v>
      </c>
    </row>
    <row r="537" s="195" customFormat="true" ht="12.75" hidden="false" customHeight="false" outlineLevel="0" collapsed="false">
      <c r="A537" s="193"/>
      <c r="B537" s="219" t="n">
        <f aca="false">IF(OR(B536=$G$15*12,B536=0),0,B536+1)</f>
        <v>0</v>
      </c>
      <c r="C537" s="220" t="n">
        <f aca="false">IF(B537=0,0,C536-F536)</f>
        <v>0</v>
      </c>
      <c r="D537" s="220" t="n">
        <f aca="false">IF(B537=0,0,$G$17)</f>
        <v>0</v>
      </c>
      <c r="E537" s="220" t="n">
        <f aca="false">IF(B537=0,0,C537*$G$19/100)</f>
        <v>0</v>
      </c>
      <c r="F537" s="220" t="n">
        <f aca="false">IF(B537=0,0,D537-E537)</f>
        <v>0</v>
      </c>
      <c r="G537" s="193"/>
      <c r="H537" s="193"/>
      <c r="I537" s="193"/>
      <c r="J537" s="194"/>
      <c r="K537" s="193"/>
      <c r="L537" s="193"/>
      <c r="O537" s="196" t="n">
        <f aca="false">B537</f>
        <v>0</v>
      </c>
      <c r="P537" s="222" t="n">
        <f aca="false">IF(O537=0,0,SUM($E$23:E537))</f>
        <v>0</v>
      </c>
      <c r="Q537" s="222" t="n">
        <f aca="false">IF(O537=0,0,SUM($F$23:F537))</f>
        <v>0</v>
      </c>
    </row>
    <row r="538" s="195" customFormat="true" ht="12.75" hidden="false" customHeight="false" outlineLevel="0" collapsed="false">
      <c r="A538" s="193"/>
      <c r="B538" s="219" t="n">
        <f aca="false">IF(OR(B537=$G$15*12,B537=0),0,B537+1)</f>
        <v>0</v>
      </c>
      <c r="C538" s="220" t="n">
        <f aca="false">IF(B538=0,0,C537-F537)</f>
        <v>0</v>
      </c>
      <c r="D538" s="220" t="n">
        <f aca="false">IF(B538=0,0,$G$17)</f>
        <v>0</v>
      </c>
      <c r="E538" s="220" t="n">
        <f aca="false">IF(B538=0,0,C538*$G$19/100)</f>
        <v>0</v>
      </c>
      <c r="F538" s="220" t="n">
        <f aca="false">IF(B538=0,0,D538-E538)</f>
        <v>0</v>
      </c>
      <c r="G538" s="193"/>
      <c r="H538" s="193"/>
      <c r="I538" s="193"/>
      <c r="J538" s="194"/>
      <c r="K538" s="193"/>
      <c r="L538" s="193"/>
      <c r="O538" s="196" t="n">
        <f aca="false">B538</f>
        <v>0</v>
      </c>
      <c r="P538" s="222" t="n">
        <f aca="false">IF(O538=0,0,SUM($E$23:E538))</f>
        <v>0</v>
      </c>
      <c r="Q538" s="222" t="n">
        <f aca="false">IF(O538=0,0,SUM($F$23:F538))</f>
        <v>0</v>
      </c>
    </row>
    <row r="539" s="195" customFormat="true" ht="12.75" hidden="false" customHeight="false" outlineLevel="0" collapsed="false">
      <c r="A539" s="193"/>
      <c r="B539" s="219" t="n">
        <f aca="false">IF(OR(B538=$G$15*12,B538=0),0,B538+1)</f>
        <v>0</v>
      </c>
      <c r="C539" s="220" t="n">
        <f aca="false">IF(B539=0,0,C538-F538)</f>
        <v>0</v>
      </c>
      <c r="D539" s="220" t="n">
        <f aca="false">IF(B539=0,0,$G$17)</f>
        <v>0</v>
      </c>
      <c r="E539" s="220" t="n">
        <f aca="false">IF(B539=0,0,C539*$G$19/100)</f>
        <v>0</v>
      </c>
      <c r="F539" s="220" t="n">
        <f aca="false">IF(B539=0,0,D539-E539)</f>
        <v>0</v>
      </c>
      <c r="G539" s="193"/>
      <c r="H539" s="193"/>
      <c r="I539" s="193"/>
      <c r="J539" s="194"/>
      <c r="K539" s="193"/>
      <c r="L539" s="193"/>
      <c r="O539" s="196" t="n">
        <f aca="false">B539</f>
        <v>0</v>
      </c>
      <c r="P539" s="222" t="n">
        <f aca="false">IF(O539=0,0,SUM($E$23:E539))</f>
        <v>0</v>
      </c>
      <c r="Q539" s="222" t="n">
        <f aca="false">IF(O539=0,0,SUM($F$23:F539))</f>
        <v>0</v>
      </c>
    </row>
    <row r="540" s="195" customFormat="true" ht="12.75" hidden="false" customHeight="false" outlineLevel="0" collapsed="false">
      <c r="A540" s="193"/>
      <c r="B540" s="219" t="n">
        <f aca="false">IF(OR(B539=$G$15*12,B539=0),0,B539+1)</f>
        <v>0</v>
      </c>
      <c r="C540" s="220" t="n">
        <f aca="false">IF(B540=0,0,C539-F539)</f>
        <v>0</v>
      </c>
      <c r="D540" s="220" t="n">
        <f aca="false">IF(B540=0,0,$G$17)</f>
        <v>0</v>
      </c>
      <c r="E540" s="220" t="n">
        <f aca="false">IF(B540=0,0,C540*$G$19/100)</f>
        <v>0</v>
      </c>
      <c r="F540" s="220" t="n">
        <f aca="false">IF(B540=0,0,D540-E540)</f>
        <v>0</v>
      </c>
      <c r="G540" s="193"/>
      <c r="H540" s="193"/>
      <c r="I540" s="193"/>
      <c r="J540" s="194"/>
      <c r="K540" s="193"/>
      <c r="L540" s="193"/>
      <c r="O540" s="196" t="n">
        <f aca="false">B540</f>
        <v>0</v>
      </c>
      <c r="P540" s="222" t="n">
        <f aca="false">IF(O540=0,0,SUM($E$23:E540))</f>
        <v>0</v>
      </c>
      <c r="Q540" s="222" t="n">
        <f aca="false">IF(O540=0,0,SUM($F$23:F540))</f>
        <v>0</v>
      </c>
    </row>
    <row r="541" s="195" customFormat="true" ht="12.75" hidden="false" customHeight="false" outlineLevel="0" collapsed="false">
      <c r="A541" s="193"/>
      <c r="B541" s="219" t="n">
        <f aca="false">IF(OR(B540=$G$15*12,B540=0),0,B540+1)</f>
        <v>0</v>
      </c>
      <c r="C541" s="220" t="n">
        <f aca="false">IF(B541=0,0,C540-F540)</f>
        <v>0</v>
      </c>
      <c r="D541" s="220" t="n">
        <f aca="false">IF(B541=0,0,$G$17)</f>
        <v>0</v>
      </c>
      <c r="E541" s="220" t="n">
        <f aca="false">IF(B541=0,0,C541*$G$19/100)</f>
        <v>0</v>
      </c>
      <c r="F541" s="220" t="n">
        <f aca="false">IF(B541=0,0,D541-E541)</f>
        <v>0</v>
      </c>
      <c r="G541" s="193"/>
      <c r="H541" s="193"/>
      <c r="I541" s="193"/>
      <c r="J541" s="194"/>
      <c r="K541" s="193"/>
      <c r="L541" s="193"/>
      <c r="O541" s="196" t="n">
        <f aca="false">B541</f>
        <v>0</v>
      </c>
      <c r="P541" s="222" t="n">
        <f aca="false">IF(O541=0,0,SUM($E$23:E541))</f>
        <v>0</v>
      </c>
      <c r="Q541" s="222" t="n">
        <f aca="false">IF(O541=0,0,SUM($F$23:F541))</f>
        <v>0</v>
      </c>
    </row>
    <row r="542" s="195" customFormat="true" ht="12.75" hidden="false" customHeight="false" outlineLevel="0" collapsed="false">
      <c r="A542" s="193"/>
      <c r="B542" s="219" t="n">
        <f aca="false">IF(OR(B541=$G$15*12,B541=0),0,B541+1)</f>
        <v>0</v>
      </c>
      <c r="C542" s="220" t="n">
        <f aca="false">IF(B542=0,0,C541-F541)</f>
        <v>0</v>
      </c>
      <c r="D542" s="220" t="n">
        <f aca="false">IF(B542=0,0,$G$17)</f>
        <v>0</v>
      </c>
      <c r="E542" s="220" t="n">
        <f aca="false">IF(B542=0,0,C542*$G$19/100)</f>
        <v>0</v>
      </c>
      <c r="F542" s="220" t="n">
        <f aca="false">IF(B542=0,0,D542-E542)</f>
        <v>0</v>
      </c>
      <c r="G542" s="193"/>
      <c r="H542" s="193"/>
      <c r="I542" s="193"/>
      <c r="J542" s="194"/>
      <c r="K542" s="193"/>
      <c r="L542" s="193"/>
      <c r="O542" s="196" t="n">
        <f aca="false">B542</f>
        <v>0</v>
      </c>
      <c r="P542" s="222" t="n">
        <f aca="false">IF(O542=0,0,SUM($E$23:E542))</f>
        <v>0</v>
      </c>
      <c r="Q542" s="222" t="n">
        <f aca="false">IF(O542=0,0,SUM($F$23:F542))</f>
        <v>0</v>
      </c>
    </row>
    <row r="543" s="195" customFormat="true" ht="12.75" hidden="false" customHeight="false" outlineLevel="0" collapsed="false">
      <c r="A543" s="193"/>
      <c r="B543" s="219" t="n">
        <f aca="false">IF(OR(B542=$G$15*12,B542=0),0,B542+1)</f>
        <v>0</v>
      </c>
      <c r="C543" s="220" t="n">
        <f aca="false">IF(B543=0,0,C542-F542)</f>
        <v>0</v>
      </c>
      <c r="D543" s="220" t="n">
        <f aca="false">IF(B543=0,0,$G$17)</f>
        <v>0</v>
      </c>
      <c r="E543" s="220" t="n">
        <f aca="false">IF(B543=0,0,C543*$G$19/100)</f>
        <v>0</v>
      </c>
      <c r="F543" s="220" t="n">
        <f aca="false">IF(B543=0,0,D543-E543)</f>
        <v>0</v>
      </c>
      <c r="G543" s="193"/>
      <c r="H543" s="193"/>
      <c r="I543" s="193"/>
      <c r="J543" s="194"/>
      <c r="K543" s="193"/>
      <c r="L543" s="193"/>
      <c r="O543" s="196" t="n">
        <f aca="false">B543</f>
        <v>0</v>
      </c>
      <c r="P543" s="222" t="n">
        <f aca="false">IF(O543=0,0,SUM($E$23:E543))</f>
        <v>0</v>
      </c>
      <c r="Q543" s="222" t="n">
        <f aca="false">IF(O543=0,0,SUM($F$23:F543))</f>
        <v>0</v>
      </c>
    </row>
    <row r="544" s="195" customFormat="true" ht="12.75" hidden="false" customHeight="false" outlineLevel="0" collapsed="false">
      <c r="A544" s="193"/>
      <c r="B544" s="219" t="n">
        <f aca="false">IF(OR(B543=$G$15*12,B543=0),0,B543+1)</f>
        <v>0</v>
      </c>
      <c r="C544" s="220" t="n">
        <f aca="false">IF(B544=0,0,C543-F543)</f>
        <v>0</v>
      </c>
      <c r="D544" s="220" t="n">
        <f aca="false">IF(B544=0,0,$G$17)</f>
        <v>0</v>
      </c>
      <c r="E544" s="220" t="n">
        <f aca="false">IF(B544=0,0,C544*$G$19/100)</f>
        <v>0</v>
      </c>
      <c r="F544" s="220" t="n">
        <f aca="false">IF(B544=0,0,D544-E544)</f>
        <v>0</v>
      </c>
      <c r="G544" s="193"/>
      <c r="H544" s="193"/>
      <c r="I544" s="193"/>
      <c r="J544" s="194"/>
      <c r="K544" s="193"/>
      <c r="L544" s="193"/>
      <c r="O544" s="196" t="n">
        <f aca="false">B544</f>
        <v>0</v>
      </c>
      <c r="P544" s="222" t="n">
        <f aca="false">IF(O544=0,0,SUM($E$23:E544))</f>
        <v>0</v>
      </c>
      <c r="Q544" s="222" t="n">
        <f aca="false">IF(O544=0,0,SUM($F$23:F544))</f>
        <v>0</v>
      </c>
    </row>
    <row r="545" s="195" customFormat="true" ht="12.75" hidden="false" customHeight="false" outlineLevel="0" collapsed="false">
      <c r="A545" s="193"/>
      <c r="B545" s="219" t="n">
        <f aca="false">IF(OR(B544=$G$15*12,B544=0),0,B544+1)</f>
        <v>0</v>
      </c>
      <c r="C545" s="220" t="n">
        <f aca="false">IF(B545=0,0,C544-F544)</f>
        <v>0</v>
      </c>
      <c r="D545" s="220" t="n">
        <f aca="false">IF(B545=0,0,$G$17)</f>
        <v>0</v>
      </c>
      <c r="E545" s="220" t="n">
        <f aca="false">IF(B545=0,0,C545*$G$19/100)</f>
        <v>0</v>
      </c>
      <c r="F545" s="220" t="n">
        <f aca="false">IF(B545=0,0,D545-E545)</f>
        <v>0</v>
      </c>
      <c r="G545" s="193"/>
      <c r="H545" s="193"/>
      <c r="I545" s="193"/>
      <c r="J545" s="194"/>
      <c r="K545" s="193"/>
      <c r="L545" s="193"/>
      <c r="O545" s="196" t="n">
        <f aca="false">B545</f>
        <v>0</v>
      </c>
      <c r="P545" s="222" t="n">
        <f aca="false">IF(O545=0,0,SUM($E$23:E545))</f>
        <v>0</v>
      </c>
      <c r="Q545" s="222" t="n">
        <f aca="false">IF(O545=0,0,SUM($F$23:F545))</f>
        <v>0</v>
      </c>
    </row>
    <row r="546" s="195" customFormat="true" ht="12.75" hidden="false" customHeight="false" outlineLevel="0" collapsed="false">
      <c r="A546" s="193"/>
      <c r="B546" s="219" t="n">
        <f aca="false">IF(OR(B545=$G$15*12,B545=0),0,B545+1)</f>
        <v>0</v>
      </c>
      <c r="C546" s="220" t="n">
        <f aca="false">IF(B546=0,0,C545-F545)</f>
        <v>0</v>
      </c>
      <c r="D546" s="220" t="n">
        <f aca="false">IF(B546=0,0,$G$17)</f>
        <v>0</v>
      </c>
      <c r="E546" s="220" t="n">
        <f aca="false">IF(B546=0,0,C546*$G$19/100)</f>
        <v>0</v>
      </c>
      <c r="F546" s="220" t="n">
        <f aca="false">IF(B546=0,0,D546-E546)</f>
        <v>0</v>
      </c>
      <c r="G546" s="193"/>
      <c r="H546" s="193"/>
      <c r="I546" s="193"/>
      <c r="J546" s="194"/>
      <c r="K546" s="193"/>
      <c r="L546" s="193"/>
      <c r="O546" s="196" t="n">
        <f aca="false">B546</f>
        <v>0</v>
      </c>
      <c r="P546" s="222" t="n">
        <f aca="false">IF(O546=0,0,SUM($E$23:E546))</f>
        <v>0</v>
      </c>
      <c r="Q546" s="222" t="n">
        <f aca="false">IF(O546=0,0,SUM($F$23:F546))</f>
        <v>0</v>
      </c>
    </row>
    <row r="547" s="195" customFormat="true" ht="12.75" hidden="false" customHeight="false" outlineLevel="0" collapsed="false">
      <c r="A547" s="193"/>
      <c r="B547" s="219" t="n">
        <f aca="false">IF(OR(B546=$G$15*12,B546=0),0,B546+1)</f>
        <v>0</v>
      </c>
      <c r="C547" s="220" t="n">
        <f aca="false">IF(B547=0,0,C546-F546)</f>
        <v>0</v>
      </c>
      <c r="D547" s="220" t="n">
        <f aca="false">IF(B547=0,0,$G$17)</f>
        <v>0</v>
      </c>
      <c r="E547" s="220" t="n">
        <f aca="false">IF(B547=0,0,C547*$G$19/100)</f>
        <v>0</v>
      </c>
      <c r="F547" s="220" t="n">
        <f aca="false">IF(B547=0,0,D547-E547)</f>
        <v>0</v>
      </c>
      <c r="G547" s="193"/>
      <c r="H547" s="193"/>
      <c r="I547" s="193"/>
      <c r="J547" s="194"/>
      <c r="K547" s="193"/>
      <c r="L547" s="193"/>
      <c r="O547" s="196" t="n">
        <f aca="false">B547</f>
        <v>0</v>
      </c>
      <c r="P547" s="222" t="n">
        <f aca="false">IF(O547=0,0,SUM($E$23:E547))</f>
        <v>0</v>
      </c>
      <c r="Q547" s="222" t="n">
        <f aca="false">IF(O547=0,0,SUM($F$23:F547))</f>
        <v>0</v>
      </c>
    </row>
    <row r="548" s="195" customFormat="true" ht="12.75" hidden="false" customHeight="false" outlineLevel="0" collapsed="false">
      <c r="A548" s="193"/>
      <c r="B548" s="219" t="n">
        <f aca="false">IF(OR(B547=$G$15*12,B547=0),0,B547+1)</f>
        <v>0</v>
      </c>
      <c r="C548" s="220" t="n">
        <f aca="false">IF(B548=0,0,C547-F547)</f>
        <v>0</v>
      </c>
      <c r="D548" s="220" t="n">
        <f aca="false">IF(B548=0,0,$G$17)</f>
        <v>0</v>
      </c>
      <c r="E548" s="220" t="n">
        <f aca="false">IF(B548=0,0,C548*$G$19/100)</f>
        <v>0</v>
      </c>
      <c r="F548" s="220" t="n">
        <f aca="false">IF(B548=0,0,D548-E548)</f>
        <v>0</v>
      </c>
      <c r="G548" s="193"/>
      <c r="H548" s="193"/>
      <c r="I548" s="193"/>
      <c r="J548" s="194"/>
      <c r="K548" s="193"/>
      <c r="L548" s="193"/>
      <c r="O548" s="196" t="n">
        <f aca="false">B548</f>
        <v>0</v>
      </c>
      <c r="P548" s="222" t="n">
        <f aca="false">IF(O548=0,0,SUM($E$23:E548))</f>
        <v>0</v>
      </c>
      <c r="Q548" s="222" t="n">
        <f aca="false">IF(O548=0,0,SUM($F$23:F548))</f>
        <v>0</v>
      </c>
    </row>
    <row r="549" s="195" customFormat="true" ht="12.75" hidden="false" customHeight="false" outlineLevel="0" collapsed="false">
      <c r="A549" s="193"/>
      <c r="B549" s="219" t="n">
        <f aca="false">IF(OR(B548=$G$15*12,B548=0),0,B548+1)</f>
        <v>0</v>
      </c>
      <c r="C549" s="220" t="n">
        <f aca="false">IF(B549=0,0,C548-F548)</f>
        <v>0</v>
      </c>
      <c r="D549" s="220" t="n">
        <f aca="false">IF(B549=0,0,$G$17)</f>
        <v>0</v>
      </c>
      <c r="E549" s="220" t="n">
        <f aca="false">IF(B549=0,0,C549*$G$19/100)</f>
        <v>0</v>
      </c>
      <c r="F549" s="220" t="n">
        <f aca="false">IF(B549=0,0,D549-E549)</f>
        <v>0</v>
      </c>
      <c r="G549" s="193"/>
      <c r="H549" s="193"/>
      <c r="I549" s="193"/>
      <c r="J549" s="194"/>
      <c r="K549" s="193"/>
      <c r="L549" s="193"/>
      <c r="O549" s="196" t="n">
        <f aca="false">B549</f>
        <v>0</v>
      </c>
      <c r="P549" s="222" t="n">
        <f aca="false">IF(O549=0,0,SUM($E$23:E549))</f>
        <v>0</v>
      </c>
      <c r="Q549" s="222" t="n">
        <f aca="false">IF(O549=0,0,SUM($F$23:F549))</f>
        <v>0</v>
      </c>
    </row>
    <row r="550" s="195" customFormat="true" ht="12.75" hidden="false" customHeight="false" outlineLevel="0" collapsed="false">
      <c r="A550" s="193"/>
      <c r="B550" s="219" t="n">
        <f aca="false">IF(OR(B549=$G$15*12,B549=0),0,B549+1)</f>
        <v>0</v>
      </c>
      <c r="C550" s="220" t="n">
        <f aca="false">IF(B550=0,0,C549-F549)</f>
        <v>0</v>
      </c>
      <c r="D550" s="220" t="n">
        <f aca="false">IF(B550=0,0,$G$17)</f>
        <v>0</v>
      </c>
      <c r="E550" s="220" t="n">
        <f aca="false">IF(B550=0,0,C550*$G$19/100)</f>
        <v>0</v>
      </c>
      <c r="F550" s="220" t="n">
        <f aca="false">IF(B550=0,0,D550-E550)</f>
        <v>0</v>
      </c>
      <c r="G550" s="193"/>
      <c r="H550" s="193"/>
      <c r="I550" s="193"/>
      <c r="J550" s="194"/>
      <c r="K550" s="193"/>
      <c r="L550" s="193"/>
      <c r="O550" s="196" t="n">
        <f aca="false">B550</f>
        <v>0</v>
      </c>
      <c r="P550" s="222" t="n">
        <f aca="false">IF(O550=0,0,SUM($E$23:E550))</f>
        <v>0</v>
      </c>
      <c r="Q550" s="222" t="n">
        <f aca="false">IF(O550=0,0,SUM($F$23:F550))</f>
        <v>0</v>
      </c>
    </row>
    <row r="551" s="195" customFormat="true" ht="12.75" hidden="false" customHeight="false" outlineLevel="0" collapsed="false">
      <c r="A551" s="193"/>
      <c r="B551" s="219" t="n">
        <f aca="false">IF(OR(B550=$G$15*12,B550=0),0,B550+1)</f>
        <v>0</v>
      </c>
      <c r="C551" s="220" t="n">
        <f aca="false">IF(B551=0,0,C550-F550)</f>
        <v>0</v>
      </c>
      <c r="D551" s="220" t="n">
        <f aca="false">IF(B551=0,0,$G$17)</f>
        <v>0</v>
      </c>
      <c r="E551" s="220" t="n">
        <f aca="false">IF(B551=0,0,C551*$G$19/100)</f>
        <v>0</v>
      </c>
      <c r="F551" s="220" t="n">
        <f aca="false">IF(B551=0,0,D551-E551)</f>
        <v>0</v>
      </c>
      <c r="G551" s="193"/>
      <c r="H551" s="193"/>
      <c r="I551" s="193"/>
      <c r="J551" s="194"/>
      <c r="K551" s="193"/>
      <c r="L551" s="193"/>
      <c r="O551" s="196" t="n">
        <f aca="false">B551</f>
        <v>0</v>
      </c>
      <c r="P551" s="222" t="n">
        <f aca="false">IF(O551=0,0,SUM($E$23:E551))</f>
        <v>0</v>
      </c>
      <c r="Q551" s="222" t="n">
        <f aca="false">IF(O551=0,0,SUM($F$23:F551))</f>
        <v>0</v>
      </c>
    </row>
    <row r="552" s="195" customFormat="true" ht="12.75" hidden="false" customHeight="false" outlineLevel="0" collapsed="false">
      <c r="A552" s="193"/>
      <c r="B552" s="219" t="n">
        <f aca="false">IF(OR(B551=$G$15*12,B551=0),0,B551+1)</f>
        <v>0</v>
      </c>
      <c r="C552" s="220" t="n">
        <f aca="false">IF(B552=0,0,C551-F551)</f>
        <v>0</v>
      </c>
      <c r="D552" s="220" t="n">
        <f aca="false">IF(B552=0,0,$G$17)</f>
        <v>0</v>
      </c>
      <c r="E552" s="220" t="n">
        <f aca="false">IF(B552=0,0,C552*$G$19/100)</f>
        <v>0</v>
      </c>
      <c r="F552" s="220" t="n">
        <f aca="false">IF(B552=0,0,D552-E552)</f>
        <v>0</v>
      </c>
      <c r="G552" s="193"/>
      <c r="H552" s="193"/>
      <c r="I552" s="193"/>
      <c r="J552" s="194"/>
      <c r="K552" s="193"/>
      <c r="L552" s="193"/>
      <c r="O552" s="196" t="n">
        <f aca="false">B552</f>
        <v>0</v>
      </c>
      <c r="P552" s="222" t="n">
        <f aca="false">IF(O552=0,0,SUM($E$23:E552))</f>
        <v>0</v>
      </c>
      <c r="Q552" s="222" t="n">
        <f aca="false">IF(O552=0,0,SUM($F$23:F552))</f>
        <v>0</v>
      </c>
    </row>
    <row r="553" s="195" customFormat="true" ht="12.75" hidden="false" customHeight="false" outlineLevel="0" collapsed="false">
      <c r="A553" s="193"/>
      <c r="B553" s="219" t="n">
        <f aca="false">IF(OR(B552=$G$15*12,B552=0),0,B552+1)</f>
        <v>0</v>
      </c>
      <c r="C553" s="220" t="n">
        <f aca="false">IF(B553=0,0,C552-F552)</f>
        <v>0</v>
      </c>
      <c r="D553" s="220" t="n">
        <f aca="false">IF(B553=0,0,$G$17)</f>
        <v>0</v>
      </c>
      <c r="E553" s="220" t="n">
        <f aca="false">IF(B553=0,0,C553*$G$19/100)</f>
        <v>0</v>
      </c>
      <c r="F553" s="220" t="n">
        <f aca="false">IF(B553=0,0,D553-E553)</f>
        <v>0</v>
      </c>
      <c r="G553" s="193"/>
      <c r="H553" s="193"/>
      <c r="I553" s="193"/>
      <c r="J553" s="194"/>
      <c r="K553" s="193"/>
      <c r="L553" s="193"/>
      <c r="O553" s="196" t="n">
        <f aca="false">B553</f>
        <v>0</v>
      </c>
      <c r="P553" s="222" t="n">
        <f aca="false">IF(O553=0,0,SUM($E$23:E553))</f>
        <v>0</v>
      </c>
      <c r="Q553" s="222" t="n">
        <f aca="false">IF(O553=0,0,SUM($F$23:F553))</f>
        <v>0</v>
      </c>
    </row>
    <row r="554" s="195" customFormat="true" ht="12.75" hidden="false" customHeight="false" outlineLevel="0" collapsed="false">
      <c r="A554" s="193"/>
      <c r="B554" s="219" t="n">
        <f aca="false">IF(OR(B553=$G$15*12,B553=0),0,B553+1)</f>
        <v>0</v>
      </c>
      <c r="C554" s="220" t="n">
        <f aca="false">IF(B554=0,0,C553-F553)</f>
        <v>0</v>
      </c>
      <c r="D554" s="220" t="n">
        <f aca="false">IF(B554=0,0,$G$17)</f>
        <v>0</v>
      </c>
      <c r="E554" s="220" t="n">
        <f aca="false">IF(B554=0,0,C554*$G$19/100)</f>
        <v>0</v>
      </c>
      <c r="F554" s="220" t="n">
        <f aca="false">IF(B554=0,0,D554-E554)</f>
        <v>0</v>
      </c>
      <c r="G554" s="193"/>
      <c r="H554" s="193"/>
      <c r="I554" s="193"/>
      <c r="J554" s="194"/>
      <c r="K554" s="193"/>
      <c r="L554" s="193"/>
      <c r="O554" s="196" t="n">
        <f aca="false">B554</f>
        <v>0</v>
      </c>
      <c r="P554" s="222" t="n">
        <f aca="false">IF(O554=0,0,SUM($E$23:E554))</f>
        <v>0</v>
      </c>
      <c r="Q554" s="222" t="n">
        <f aca="false">IF(O554=0,0,SUM($F$23:F554))</f>
        <v>0</v>
      </c>
    </row>
    <row r="555" s="195" customFormat="true" ht="12.75" hidden="false" customHeight="false" outlineLevel="0" collapsed="false">
      <c r="A555" s="193"/>
      <c r="B555" s="219" t="n">
        <f aca="false">IF(OR(B554=$G$15*12,B554=0),0,B554+1)</f>
        <v>0</v>
      </c>
      <c r="C555" s="220" t="n">
        <f aca="false">IF(B555=0,0,C554-F554)</f>
        <v>0</v>
      </c>
      <c r="D555" s="220" t="n">
        <f aca="false">IF(B555=0,0,$G$17)</f>
        <v>0</v>
      </c>
      <c r="E555" s="220" t="n">
        <f aca="false">IF(B555=0,0,C555*$G$19/100)</f>
        <v>0</v>
      </c>
      <c r="F555" s="220" t="n">
        <f aca="false">IF(B555=0,0,D555-E555)</f>
        <v>0</v>
      </c>
      <c r="G555" s="193"/>
      <c r="H555" s="193"/>
      <c r="I555" s="193"/>
      <c r="J555" s="194"/>
      <c r="K555" s="193"/>
      <c r="L555" s="193"/>
      <c r="O555" s="196" t="n">
        <f aca="false">B555</f>
        <v>0</v>
      </c>
      <c r="P555" s="222" t="n">
        <f aca="false">IF(O555=0,0,SUM($E$23:E555))</f>
        <v>0</v>
      </c>
      <c r="Q555" s="222" t="n">
        <f aca="false">IF(O555=0,0,SUM($F$23:F555))</f>
        <v>0</v>
      </c>
    </row>
    <row r="556" s="195" customFormat="true" ht="12.75" hidden="false" customHeight="false" outlineLevel="0" collapsed="false">
      <c r="A556" s="193"/>
      <c r="B556" s="219" t="n">
        <f aca="false">IF(OR(B555=$G$15*12,B555=0),0,B555+1)</f>
        <v>0</v>
      </c>
      <c r="C556" s="220" t="n">
        <f aca="false">IF(B556=0,0,C555-F555)</f>
        <v>0</v>
      </c>
      <c r="D556" s="220" t="n">
        <f aca="false">IF(B556=0,0,$G$17)</f>
        <v>0</v>
      </c>
      <c r="E556" s="220" t="n">
        <f aca="false">IF(B556=0,0,C556*$G$19/100)</f>
        <v>0</v>
      </c>
      <c r="F556" s="220" t="n">
        <f aca="false">IF(B556=0,0,D556-E556)</f>
        <v>0</v>
      </c>
      <c r="G556" s="193"/>
      <c r="H556" s="193"/>
      <c r="I556" s="193"/>
      <c r="J556" s="194"/>
      <c r="K556" s="193"/>
      <c r="L556" s="193"/>
      <c r="O556" s="196" t="n">
        <f aca="false">B556</f>
        <v>0</v>
      </c>
      <c r="P556" s="222" t="n">
        <f aca="false">IF(O556=0,0,SUM($E$23:E556))</f>
        <v>0</v>
      </c>
      <c r="Q556" s="222" t="n">
        <f aca="false">IF(O556=0,0,SUM($F$23:F556))</f>
        <v>0</v>
      </c>
    </row>
    <row r="557" s="195" customFormat="true" ht="12.75" hidden="false" customHeight="false" outlineLevel="0" collapsed="false">
      <c r="A557" s="193"/>
      <c r="B557" s="219" t="n">
        <f aca="false">IF(OR(B556=$G$15*12,B556=0),0,B556+1)</f>
        <v>0</v>
      </c>
      <c r="C557" s="220" t="n">
        <f aca="false">IF(B557=0,0,C556-F556)</f>
        <v>0</v>
      </c>
      <c r="D557" s="220" t="n">
        <f aca="false">IF(B557=0,0,$G$17)</f>
        <v>0</v>
      </c>
      <c r="E557" s="220" t="n">
        <f aca="false">IF(B557=0,0,C557*$G$19/100)</f>
        <v>0</v>
      </c>
      <c r="F557" s="220" t="n">
        <f aca="false">IF(B557=0,0,D557-E557)</f>
        <v>0</v>
      </c>
      <c r="G557" s="193"/>
      <c r="H557" s="193"/>
      <c r="I557" s="193"/>
      <c r="J557" s="194"/>
      <c r="K557" s="193"/>
      <c r="L557" s="193"/>
      <c r="O557" s="196" t="n">
        <f aca="false">B557</f>
        <v>0</v>
      </c>
      <c r="P557" s="222" t="n">
        <f aca="false">IF(O557=0,0,SUM($E$23:E557))</f>
        <v>0</v>
      </c>
      <c r="Q557" s="222" t="n">
        <f aca="false">IF(O557=0,0,SUM($F$23:F557))</f>
        <v>0</v>
      </c>
    </row>
    <row r="558" s="195" customFormat="true" ht="12.75" hidden="false" customHeight="false" outlineLevel="0" collapsed="false">
      <c r="A558" s="193"/>
      <c r="B558" s="219" t="n">
        <f aca="false">IF(OR(B557=$G$15*12,B557=0),0,B557+1)</f>
        <v>0</v>
      </c>
      <c r="C558" s="220" t="n">
        <f aca="false">IF(B558=0,0,C557-F557)</f>
        <v>0</v>
      </c>
      <c r="D558" s="220" t="n">
        <f aca="false">IF(B558=0,0,$G$17)</f>
        <v>0</v>
      </c>
      <c r="E558" s="220" t="n">
        <f aca="false">IF(B558=0,0,C558*$G$19/100)</f>
        <v>0</v>
      </c>
      <c r="F558" s="220" t="n">
        <f aca="false">IF(B558=0,0,D558-E558)</f>
        <v>0</v>
      </c>
      <c r="G558" s="193"/>
      <c r="H558" s="193"/>
      <c r="I558" s="193"/>
      <c r="J558" s="194"/>
      <c r="K558" s="193"/>
      <c r="L558" s="193"/>
      <c r="O558" s="196" t="n">
        <f aca="false">B558</f>
        <v>0</v>
      </c>
      <c r="P558" s="222" t="n">
        <f aca="false">IF(O558=0,0,SUM($E$23:E558))</f>
        <v>0</v>
      </c>
      <c r="Q558" s="222" t="n">
        <f aca="false">IF(O558=0,0,SUM($F$23:F558))</f>
        <v>0</v>
      </c>
    </row>
    <row r="559" s="195" customFormat="true" ht="12.75" hidden="false" customHeight="false" outlineLevel="0" collapsed="false">
      <c r="A559" s="193"/>
      <c r="B559" s="219" t="n">
        <f aca="false">IF(OR(B558=$G$15*12,B558=0),0,B558+1)</f>
        <v>0</v>
      </c>
      <c r="C559" s="220" t="n">
        <f aca="false">IF(B559=0,0,C558-F558)</f>
        <v>0</v>
      </c>
      <c r="D559" s="220" t="n">
        <f aca="false">IF(B559=0,0,$G$17)</f>
        <v>0</v>
      </c>
      <c r="E559" s="220" t="n">
        <f aca="false">IF(B559=0,0,C559*$G$19/100)</f>
        <v>0</v>
      </c>
      <c r="F559" s="220" t="n">
        <f aca="false">IF(B559=0,0,D559-E559)</f>
        <v>0</v>
      </c>
      <c r="G559" s="193"/>
      <c r="H559" s="193"/>
      <c r="I559" s="193"/>
      <c r="J559" s="194"/>
      <c r="K559" s="193"/>
      <c r="L559" s="193"/>
      <c r="O559" s="196" t="n">
        <f aca="false">B559</f>
        <v>0</v>
      </c>
      <c r="P559" s="222" t="n">
        <f aca="false">IF(O559=0,0,SUM($E$23:E559))</f>
        <v>0</v>
      </c>
      <c r="Q559" s="222" t="n">
        <f aca="false">IF(O559=0,0,SUM($F$23:F559))</f>
        <v>0</v>
      </c>
    </row>
    <row r="560" s="195" customFormat="true" ht="12.75" hidden="false" customHeight="false" outlineLevel="0" collapsed="false">
      <c r="A560" s="193"/>
      <c r="B560" s="219" t="n">
        <f aca="false">IF(OR(B559=$G$15*12,B559=0),0,B559+1)</f>
        <v>0</v>
      </c>
      <c r="C560" s="220" t="n">
        <f aca="false">IF(B560=0,0,C559-F559)</f>
        <v>0</v>
      </c>
      <c r="D560" s="220" t="n">
        <f aca="false">IF(B560=0,0,$G$17)</f>
        <v>0</v>
      </c>
      <c r="E560" s="220" t="n">
        <f aca="false">IF(B560=0,0,C560*$G$19/100)</f>
        <v>0</v>
      </c>
      <c r="F560" s="220" t="n">
        <f aca="false">IF(B560=0,0,D560-E560)</f>
        <v>0</v>
      </c>
      <c r="G560" s="193"/>
      <c r="H560" s="193"/>
      <c r="I560" s="193"/>
      <c r="J560" s="194"/>
      <c r="K560" s="193"/>
      <c r="L560" s="193"/>
      <c r="O560" s="196" t="n">
        <f aca="false">B560</f>
        <v>0</v>
      </c>
      <c r="P560" s="222" t="n">
        <f aca="false">IF(O560=0,0,SUM($E$23:E560))</f>
        <v>0</v>
      </c>
      <c r="Q560" s="222" t="n">
        <f aca="false">IF(O560=0,0,SUM($F$23:F560))</f>
        <v>0</v>
      </c>
    </row>
    <row r="561" s="195" customFormat="true" ht="12.75" hidden="false" customHeight="false" outlineLevel="0" collapsed="false">
      <c r="A561" s="193"/>
      <c r="B561" s="219" t="n">
        <f aca="false">IF(OR(B560=$G$15*12,B560=0),0,B560+1)</f>
        <v>0</v>
      </c>
      <c r="C561" s="220" t="n">
        <f aca="false">IF(B561=0,0,C560-F560)</f>
        <v>0</v>
      </c>
      <c r="D561" s="220" t="n">
        <f aca="false">IF(B561=0,0,$G$17)</f>
        <v>0</v>
      </c>
      <c r="E561" s="220" t="n">
        <f aca="false">IF(B561=0,0,C561*$G$19/100)</f>
        <v>0</v>
      </c>
      <c r="F561" s="220" t="n">
        <f aca="false">IF(B561=0,0,D561-E561)</f>
        <v>0</v>
      </c>
      <c r="G561" s="193"/>
      <c r="H561" s="193"/>
      <c r="I561" s="193"/>
      <c r="J561" s="194"/>
      <c r="K561" s="193"/>
      <c r="L561" s="193"/>
      <c r="O561" s="196" t="n">
        <f aca="false">B561</f>
        <v>0</v>
      </c>
      <c r="P561" s="222" t="n">
        <f aca="false">IF(O561=0,0,SUM($E$23:E561))</f>
        <v>0</v>
      </c>
      <c r="Q561" s="222" t="n">
        <f aca="false">IF(O561=0,0,SUM($F$23:F561))</f>
        <v>0</v>
      </c>
    </row>
    <row r="562" s="195" customFormat="true" ht="12.75" hidden="false" customHeight="false" outlineLevel="0" collapsed="false">
      <c r="A562" s="193"/>
      <c r="B562" s="219" t="n">
        <f aca="false">IF(OR(B561=$G$15*12,B561=0),0,B561+1)</f>
        <v>0</v>
      </c>
      <c r="C562" s="220" t="n">
        <f aca="false">IF(B562=0,0,C561-F561)</f>
        <v>0</v>
      </c>
      <c r="D562" s="220" t="n">
        <f aca="false">IF(B562=0,0,$G$17)</f>
        <v>0</v>
      </c>
      <c r="E562" s="220" t="n">
        <f aca="false">IF(B562=0,0,C562*$G$19/100)</f>
        <v>0</v>
      </c>
      <c r="F562" s="220" t="n">
        <f aca="false">IF(B562=0,0,D562-E562)</f>
        <v>0</v>
      </c>
      <c r="G562" s="193"/>
      <c r="H562" s="193"/>
      <c r="I562" s="193"/>
      <c r="J562" s="194"/>
      <c r="K562" s="193"/>
      <c r="L562" s="193"/>
      <c r="O562" s="196" t="n">
        <f aca="false">B562</f>
        <v>0</v>
      </c>
      <c r="P562" s="222" t="n">
        <f aca="false">IF(O562=0,0,SUM($E$23:E562))</f>
        <v>0</v>
      </c>
      <c r="Q562" s="222" t="n">
        <f aca="false">IF(O562=0,0,SUM($F$23:F562))</f>
        <v>0</v>
      </c>
    </row>
    <row r="563" s="195" customFormat="true" ht="12.75" hidden="false" customHeight="false" outlineLevel="0" collapsed="false">
      <c r="A563" s="193"/>
      <c r="B563" s="219" t="n">
        <f aca="false">IF(OR(B562=$G$15*12,B562=0),0,B562+1)</f>
        <v>0</v>
      </c>
      <c r="C563" s="220" t="n">
        <f aca="false">IF(B563=0,0,C562-F562)</f>
        <v>0</v>
      </c>
      <c r="D563" s="220" t="n">
        <f aca="false">IF(B563=0,0,$G$17)</f>
        <v>0</v>
      </c>
      <c r="E563" s="220" t="n">
        <f aca="false">IF(B563=0,0,C563*$G$19/100)</f>
        <v>0</v>
      </c>
      <c r="F563" s="220" t="n">
        <f aca="false">IF(B563=0,0,D563-E563)</f>
        <v>0</v>
      </c>
      <c r="G563" s="193"/>
      <c r="H563" s="193"/>
      <c r="I563" s="193"/>
      <c r="J563" s="194"/>
      <c r="K563" s="193"/>
      <c r="L563" s="193"/>
      <c r="O563" s="196" t="n">
        <f aca="false">B563</f>
        <v>0</v>
      </c>
      <c r="P563" s="222" t="n">
        <f aca="false">IF(O563=0,0,SUM($E$23:E563))</f>
        <v>0</v>
      </c>
      <c r="Q563" s="222" t="n">
        <f aca="false">IF(O563=0,0,SUM($F$23:F563))</f>
        <v>0</v>
      </c>
    </row>
    <row r="564" s="195" customFormat="true" ht="12.75" hidden="false" customHeight="false" outlineLevel="0" collapsed="false">
      <c r="A564" s="193"/>
      <c r="B564" s="219" t="n">
        <f aca="false">IF(OR(B563=$G$15*12,B563=0),0,B563+1)</f>
        <v>0</v>
      </c>
      <c r="C564" s="220" t="n">
        <f aca="false">IF(B564=0,0,C563-F563)</f>
        <v>0</v>
      </c>
      <c r="D564" s="220" t="n">
        <f aca="false">IF(B564=0,0,$G$17)</f>
        <v>0</v>
      </c>
      <c r="E564" s="220" t="n">
        <f aca="false">IF(B564=0,0,C564*$G$19/100)</f>
        <v>0</v>
      </c>
      <c r="F564" s="220" t="n">
        <f aca="false">IF(B564=0,0,D564-E564)</f>
        <v>0</v>
      </c>
      <c r="G564" s="193"/>
      <c r="H564" s="193"/>
      <c r="I564" s="193"/>
      <c r="J564" s="194"/>
      <c r="K564" s="193"/>
      <c r="L564" s="193"/>
      <c r="O564" s="196" t="n">
        <f aca="false">B564</f>
        <v>0</v>
      </c>
      <c r="P564" s="222" t="n">
        <f aca="false">IF(O564=0,0,SUM($E$23:E564))</f>
        <v>0</v>
      </c>
      <c r="Q564" s="222" t="n">
        <f aca="false">IF(O564=0,0,SUM($F$23:F564))</f>
        <v>0</v>
      </c>
    </row>
    <row r="565" s="195" customFormat="true" ht="12.75" hidden="false" customHeight="false" outlineLevel="0" collapsed="false">
      <c r="A565" s="193"/>
      <c r="B565" s="219" t="n">
        <f aca="false">IF(OR(B564=$G$15*12,B564=0),0,B564+1)</f>
        <v>0</v>
      </c>
      <c r="C565" s="220" t="n">
        <f aca="false">IF(B565=0,0,C564-F564)</f>
        <v>0</v>
      </c>
      <c r="D565" s="220" t="n">
        <f aca="false">IF(B565=0,0,$G$17)</f>
        <v>0</v>
      </c>
      <c r="E565" s="220" t="n">
        <f aca="false">IF(B565=0,0,C565*$G$19/100)</f>
        <v>0</v>
      </c>
      <c r="F565" s="220" t="n">
        <f aca="false">IF(B565=0,0,D565-E565)</f>
        <v>0</v>
      </c>
      <c r="G565" s="193"/>
      <c r="H565" s="193"/>
      <c r="I565" s="193"/>
      <c r="J565" s="194"/>
      <c r="K565" s="193"/>
      <c r="L565" s="193"/>
      <c r="O565" s="196" t="n">
        <f aca="false">B565</f>
        <v>0</v>
      </c>
      <c r="P565" s="222" t="n">
        <f aca="false">IF(O565=0,0,SUM($E$23:E565))</f>
        <v>0</v>
      </c>
      <c r="Q565" s="222" t="n">
        <f aca="false">IF(O565=0,0,SUM($F$23:F565))</f>
        <v>0</v>
      </c>
    </row>
    <row r="566" s="195" customFormat="true" ht="12.75" hidden="false" customHeight="false" outlineLevel="0" collapsed="false">
      <c r="A566" s="193"/>
      <c r="B566" s="219" t="n">
        <f aca="false">IF(OR(B565=$G$15*12,B565=0),0,B565+1)</f>
        <v>0</v>
      </c>
      <c r="C566" s="220" t="n">
        <f aca="false">IF(B566=0,0,C565-F565)</f>
        <v>0</v>
      </c>
      <c r="D566" s="220" t="n">
        <f aca="false">IF(B566=0,0,$G$17)</f>
        <v>0</v>
      </c>
      <c r="E566" s="220" t="n">
        <f aca="false">IF(B566=0,0,C566*$G$19/100)</f>
        <v>0</v>
      </c>
      <c r="F566" s="220" t="n">
        <f aca="false">IF(B566=0,0,D566-E566)</f>
        <v>0</v>
      </c>
      <c r="G566" s="193"/>
      <c r="H566" s="193"/>
      <c r="I566" s="193"/>
      <c r="J566" s="194"/>
      <c r="K566" s="193"/>
      <c r="L566" s="193"/>
      <c r="O566" s="196" t="n">
        <f aca="false">B566</f>
        <v>0</v>
      </c>
      <c r="P566" s="222" t="n">
        <f aca="false">IF(O566=0,0,SUM($E$23:E566))</f>
        <v>0</v>
      </c>
      <c r="Q566" s="222" t="n">
        <f aca="false">IF(O566=0,0,SUM($F$23:F566))</f>
        <v>0</v>
      </c>
    </row>
    <row r="567" s="195" customFormat="true" ht="12.75" hidden="false" customHeight="false" outlineLevel="0" collapsed="false">
      <c r="A567" s="193"/>
      <c r="B567" s="219" t="n">
        <f aca="false">IF(OR(B566=$G$15*12,B566=0),0,B566+1)</f>
        <v>0</v>
      </c>
      <c r="C567" s="220" t="n">
        <f aca="false">IF(B567=0,0,C566-F566)</f>
        <v>0</v>
      </c>
      <c r="D567" s="220" t="n">
        <f aca="false">IF(B567=0,0,$G$17)</f>
        <v>0</v>
      </c>
      <c r="E567" s="220" t="n">
        <f aca="false">IF(B567=0,0,C567*$G$19/100)</f>
        <v>0</v>
      </c>
      <c r="F567" s="220" t="n">
        <f aca="false">IF(B567=0,0,D567-E567)</f>
        <v>0</v>
      </c>
      <c r="G567" s="193"/>
      <c r="H567" s="193"/>
      <c r="I567" s="193"/>
      <c r="J567" s="194"/>
      <c r="K567" s="193"/>
      <c r="L567" s="193"/>
      <c r="O567" s="196" t="n">
        <f aca="false">B567</f>
        <v>0</v>
      </c>
      <c r="P567" s="222" t="n">
        <f aca="false">IF(O567=0,0,SUM($E$23:E567))</f>
        <v>0</v>
      </c>
      <c r="Q567" s="222" t="n">
        <f aca="false">IF(O567=0,0,SUM($F$23:F567))</f>
        <v>0</v>
      </c>
    </row>
    <row r="568" s="195" customFormat="true" ht="12.75" hidden="false" customHeight="false" outlineLevel="0" collapsed="false">
      <c r="A568" s="193"/>
      <c r="B568" s="219" t="n">
        <f aca="false">IF(OR(B567=$G$15*12,B567=0),0,B567+1)</f>
        <v>0</v>
      </c>
      <c r="C568" s="220" t="n">
        <f aca="false">IF(B568=0,0,C567-F567)</f>
        <v>0</v>
      </c>
      <c r="D568" s="220" t="n">
        <f aca="false">IF(B568=0,0,$G$17)</f>
        <v>0</v>
      </c>
      <c r="E568" s="220" t="n">
        <f aca="false">IF(B568=0,0,C568*$G$19/100)</f>
        <v>0</v>
      </c>
      <c r="F568" s="220" t="n">
        <f aca="false">IF(B568=0,0,D568-E568)</f>
        <v>0</v>
      </c>
      <c r="G568" s="193"/>
      <c r="H568" s="193"/>
      <c r="I568" s="193"/>
      <c r="J568" s="194"/>
      <c r="K568" s="193"/>
      <c r="L568" s="193"/>
      <c r="O568" s="196" t="n">
        <f aca="false">B568</f>
        <v>0</v>
      </c>
      <c r="P568" s="222" t="n">
        <f aca="false">IF(O568=0,0,SUM($E$23:E568))</f>
        <v>0</v>
      </c>
      <c r="Q568" s="222" t="n">
        <f aca="false">IF(O568=0,0,SUM($F$23:F568))</f>
        <v>0</v>
      </c>
    </row>
    <row r="569" s="195" customFormat="true" ht="12.75" hidden="false" customHeight="false" outlineLevel="0" collapsed="false">
      <c r="A569" s="193"/>
      <c r="B569" s="219" t="n">
        <f aca="false">IF(OR(B568=$G$15*12,B568=0),0,B568+1)</f>
        <v>0</v>
      </c>
      <c r="C569" s="220" t="n">
        <f aca="false">IF(B569=0,0,C568-F568)</f>
        <v>0</v>
      </c>
      <c r="D569" s="220" t="n">
        <f aca="false">IF(B569=0,0,$G$17)</f>
        <v>0</v>
      </c>
      <c r="E569" s="220" t="n">
        <f aca="false">IF(B569=0,0,C569*$G$19/100)</f>
        <v>0</v>
      </c>
      <c r="F569" s="220" t="n">
        <f aca="false">IF(B569=0,0,D569-E569)</f>
        <v>0</v>
      </c>
      <c r="G569" s="193"/>
      <c r="H569" s="193"/>
      <c r="I569" s="193"/>
      <c r="J569" s="194"/>
      <c r="K569" s="193"/>
      <c r="L569" s="193"/>
      <c r="O569" s="196" t="n">
        <f aca="false">B569</f>
        <v>0</v>
      </c>
      <c r="P569" s="222" t="n">
        <f aca="false">IF(O569=0,0,SUM($E$23:E569))</f>
        <v>0</v>
      </c>
      <c r="Q569" s="222" t="n">
        <f aca="false">IF(O569=0,0,SUM($F$23:F569))</f>
        <v>0</v>
      </c>
    </row>
    <row r="570" s="195" customFormat="true" ht="12.75" hidden="false" customHeight="false" outlineLevel="0" collapsed="false">
      <c r="A570" s="193"/>
      <c r="B570" s="219" t="n">
        <f aca="false">IF(OR(B569=$G$15*12,B569=0),0,B569+1)</f>
        <v>0</v>
      </c>
      <c r="C570" s="220" t="n">
        <f aca="false">IF(B570=0,0,C569-F569)</f>
        <v>0</v>
      </c>
      <c r="D570" s="220" t="n">
        <f aca="false">IF(B570=0,0,$G$17)</f>
        <v>0</v>
      </c>
      <c r="E570" s="220" t="n">
        <f aca="false">IF(B570=0,0,C570*$G$19/100)</f>
        <v>0</v>
      </c>
      <c r="F570" s="220" t="n">
        <f aca="false">IF(B570=0,0,D570-E570)</f>
        <v>0</v>
      </c>
      <c r="G570" s="193"/>
      <c r="H570" s="193"/>
      <c r="I570" s="193"/>
      <c r="J570" s="194"/>
      <c r="K570" s="193"/>
      <c r="L570" s="193"/>
      <c r="O570" s="196" t="n">
        <f aca="false">B570</f>
        <v>0</v>
      </c>
      <c r="P570" s="222" t="n">
        <f aca="false">IF(O570=0,0,SUM($E$23:E570))</f>
        <v>0</v>
      </c>
      <c r="Q570" s="222" t="n">
        <f aca="false">IF(O570=0,0,SUM($F$23:F570))</f>
        <v>0</v>
      </c>
    </row>
    <row r="571" s="195" customFormat="true" ht="12.75" hidden="false" customHeight="false" outlineLevel="0" collapsed="false">
      <c r="A571" s="193"/>
      <c r="B571" s="219" t="n">
        <f aca="false">IF(OR(B570=$G$15*12,B570=0),0,B570+1)</f>
        <v>0</v>
      </c>
      <c r="C571" s="220" t="n">
        <f aca="false">IF(B571=0,0,C570-F570)</f>
        <v>0</v>
      </c>
      <c r="D571" s="220" t="n">
        <f aca="false">IF(B571=0,0,$G$17)</f>
        <v>0</v>
      </c>
      <c r="E571" s="220" t="n">
        <f aca="false">IF(B571=0,0,C571*$G$19/100)</f>
        <v>0</v>
      </c>
      <c r="F571" s="220" t="n">
        <f aca="false">IF(B571=0,0,D571-E571)</f>
        <v>0</v>
      </c>
      <c r="G571" s="193"/>
      <c r="H571" s="193"/>
      <c r="I571" s="193"/>
      <c r="J571" s="194"/>
      <c r="K571" s="193"/>
      <c r="L571" s="193"/>
      <c r="O571" s="196" t="n">
        <f aca="false">B571</f>
        <v>0</v>
      </c>
      <c r="P571" s="222" t="n">
        <f aca="false">IF(O571=0,0,SUM($E$23:E571))</f>
        <v>0</v>
      </c>
      <c r="Q571" s="222" t="n">
        <f aca="false">IF(O571=0,0,SUM($F$23:F571))</f>
        <v>0</v>
      </c>
    </row>
    <row r="572" s="195" customFormat="true" ht="12.75" hidden="false" customHeight="false" outlineLevel="0" collapsed="false">
      <c r="A572" s="193"/>
      <c r="B572" s="219" t="n">
        <f aca="false">IF(OR(B571=$G$15*12,B571=0),0,B571+1)</f>
        <v>0</v>
      </c>
      <c r="C572" s="220" t="n">
        <f aca="false">IF(B572=0,0,C571-F571)</f>
        <v>0</v>
      </c>
      <c r="D572" s="220" t="n">
        <f aca="false">IF(B572=0,0,$G$17)</f>
        <v>0</v>
      </c>
      <c r="E572" s="220" t="n">
        <f aca="false">IF(B572=0,0,C572*$G$19/100)</f>
        <v>0</v>
      </c>
      <c r="F572" s="220" t="n">
        <f aca="false">IF(B572=0,0,D572-E572)</f>
        <v>0</v>
      </c>
      <c r="G572" s="193"/>
      <c r="H572" s="193"/>
      <c r="I572" s="193"/>
      <c r="J572" s="194"/>
      <c r="K572" s="193"/>
      <c r="L572" s="193"/>
      <c r="O572" s="196" t="n">
        <f aca="false">B572</f>
        <v>0</v>
      </c>
      <c r="P572" s="222" t="n">
        <f aca="false">IF(O572=0,0,SUM($E$23:E572))</f>
        <v>0</v>
      </c>
      <c r="Q572" s="222" t="n">
        <f aca="false">IF(O572=0,0,SUM($F$23:F572))</f>
        <v>0</v>
      </c>
    </row>
    <row r="573" s="195" customFormat="true" ht="12.75" hidden="false" customHeight="false" outlineLevel="0" collapsed="false">
      <c r="A573" s="193"/>
      <c r="B573" s="219" t="n">
        <f aca="false">IF(OR(B572=$G$15*12,B572=0),0,B572+1)</f>
        <v>0</v>
      </c>
      <c r="C573" s="220" t="n">
        <f aca="false">IF(B573=0,0,C572-F572)</f>
        <v>0</v>
      </c>
      <c r="D573" s="220" t="n">
        <f aca="false">IF(B573=0,0,$G$17)</f>
        <v>0</v>
      </c>
      <c r="E573" s="220" t="n">
        <f aca="false">IF(B573=0,0,C573*$G$19/100)</f>
        <v>0</v>
      </c>
      <c r="F573" s="220" t="n">
        <f aca="false">IF(B573=0,0,D573-E573)</f>
        <v>0</v>
      </c>
      <c r="G573" s="193"/>
      <c r="H573" s="193"/>
      <c r="I573" s="193"/>
      <c r="J573" s="194"/>
      <c r="K573" s="193"/>
      <c r="L573" s="193"/>
      <c r="O573" s="196" t="n">
        <f aca="false">B573</f>
        <v>0</v>
      </c>
      <c r="P573" s="222" t="n">
        <f aca="false">IF(O573=0,0,SUM($E$23:E573))</f>
        <v>0</v>
      </c>
      <c r="Q573" s="222" t="n">
        <f aca="false">IF(O573=0,0,SUM($F$23:F573))</f>
        <v>0</v>
      </c>
    </row>
    <row r="574" s="195" customFormat="true" ht="12.75" hidden="false" customHeight="false" outlineLevel="0" collapsed="false">
      <c r="A574" s="193"/>
      <c r="B574" s="219" t="n">
        <f aca="false">IF(OR(B573=$G$15*12,B573=0),0,B573+1)</f>
        <v>0</v>
      </c>
      <c r="C574" s="220" t="n">
        <f aca="false">IF(B574=0,0,C573-F573)</f>
        <v>0</v>
      </c>
      <c r="D574" s="220" t="n">
        <f aca="false">IF(B574=0,0,$G$17)</f>
        <v>0</v>
      </c>
      <c r="E574" s="220" t="n">
        <f aca="false">IF(B574=0,0,C574*$G$19/100)</f>
        <v>0</v>
      </c>
      <c r="F574" s="220" t="n">
        <f aca="false">IF(B574=0,0,D574-E574)</f>
        <v>0</v>
      </c>
      <c r="G574" s="193"/>
      <c r="H574" s="193"/>
      <c r="I574" s="193"/>
      <c r="J574" s="194"/>
      <c r="K574" s="193"/>
      <c r="L574" s="193"/>
      <c r="O574" s="196" t="n">
        <f aca="false">B574</f>
        <v>0</v>
      </c>
      <c r="P574" s="222" t="n">
        <f aca="false">IF(O574=0,0,SUM($E$23:E574))</f>
        <v>0</v>
      </c>
      <c r="Q574" s="222" t="n">
        <f aca="false">IF(O574=0,0,SUM($F$23:F574))</f>
        <v>0</v>
      </c>
    </row>
    <row r="575" s="195" customFormat="true" ht="12.75" hidden="false" customHeight="false" outlineLevel="0" collapsed="false">
      <c r="A575" s="193"/>
      <c r="B575" s="219" t="n">
        <f aca="false">IF(OR(B574=$G$15*12,B574=0),0,B574+1)</f>
        <v>0</v>
      </c>
      <c r="C575" s="220" t="n">
        <f aca="false">IF(B575=0,0,C574-F574)</f>
        <v>0</v>
      </c>
      <c r="D575" s="220" t="n">
        <f aca="false">IF(B575=0,0,$G$17)</f>
        <v>0</v>
      </c>
      <c r="E575" s="220" t="n">
        <f aca="false">IF(B575=0,0,C575*$G$19/100)</f>
        <v>0</v>
      </c>
      <c r="F575" s="220" t="n">
        <f aca="false">IF(B575=0,0,D575-E575)</f>
        <v>0</v>
      </c>
      <c r="G575" s="193"/>
      <c r="H575" s="193"/>
      <c r="I575" s="193"/>
      <c r="J575" s="194"/>
      <c r="K575" s="193"/>
      <c r="L575" s="193"/>
      <c r="O575" s="196" t="n">
        <f aca="false">B575</f>
        <v>0</v>
      </c>
      <c r="P575" s="222" t="n">
        <f aca="false">IF(O575=0,0,SUM($E$23:E575))</f>
        <v>0</v>
      </c>
      <c r="Q575" s="222" t="n">
        <f aca="false">IF(O575=0,0,SUM($F$23:F575))</f>
        <v>0</v>
      </c>
    </row>
    <row r="576" s="195" customFormat="true" ht="12.75" hidden="false" customHeight="false" outlineLevel="0" collapsed="false">
      <c r="A576" s="193"/>
      <c r="B576" s="219" t="n">
        <f aca="false">IF(OR(B575=$G$15*12,B575=0),0,B575+1)</f>
        <v>0</v>
      </c>
      <c r="C576" s="220" t="n">
        <f aca="false">IF(B576=0,0,C575-F575)</f>
        <v>0</v>
      </c>
      <c r="D576" s="220" t="n">
        <f aca="false">IF(B576=0,0,$G$17)</f>
        <v>0</v>
      </c>
      <c r="E576" s="220" t="n">
        <f aca="false">IF(B576=0,0,C576*$G$19/100)</f>
        <v>0</v>
      </c>
      <c r="F576" s="220" t="n">
        <f aca="false">IF(B576=0,0,D576-E576)</f>
        <v>0</v>
      </c>
      <c r="G576" s="193"/>
      <c r="H576" s="193"/>
      <c r="I576" s="193"/>
      <c r="J576" s="194"/>
      <c r="K576" s="193"/>
      <c r="L576" s="193"/>
      <c r="O576" s="196" t="n">
        <f aca="false">B576</f>
        <v>0</v>
      </c>
      <c r="P576" s="222" t="n">
        <f aca="false">IF(O576=0,0,SUM($E$23:E576))</f>
        <v>0</v>
      </c>
      <c r="Q576" s="222" t="n">
        <f aca="false">IF(O576=0,0,SUM($F$23:F576))</f>
        <v>0</v>
      </c>
    </row>
    <row r="577" s="195" customFormat="true" ht="12.75" hidden="false" customHeight="false" outlineLevel="0" collapsed="false">
      <c r="A577" s="193"/>
      <c r="B577" s="219" t="n">
        <f aca="false">IF(OR(B576=$G$15*12,B576=0),0,B576+1)</f>
        <v>0</v>
      </c>
      <c r="C577" s="220" t="n">
        <f aca="false">IF(B577=0,0,C576-F576)</f>
        <v>0</v>
      </c>
      <c r="D577" s="220" t="n">
        <f aca="false">IF(B577=0,0,$G$17)</f>
        <v>0</v>
      </c>
      <c r="E577" s="220" t="n">
        <f aca="false">IF(B577=0,0,C577*$G$19/100)</f>
        <v>0</v>
      </c>
      <c r="F577" s="220" t="n">
        <f aca="false">IF(B577=0,0,D577-E577)</f>
        <v>0</v>
      </c>
      <c r="G577" s="193"/>
      <c r="H577" s="193"/>
      <c r="I577" s="193"/>
      <c r="J577" s="194"/>
      <c r="K577" s="193"/>
      <c r="L577" s="193"/>
      <c r="O577" s="196" t="n">
        <f aca="false">B577</f>
        <v>0</v>
      </c>
      <c r="P577" s="222" t="n">
        <f aca="false">IF(O577=0,0,SUM($E$23:E577))</f>
        <v>0</v>
      </c>
      <c r="Q577" s="222" t="n">
        <f aca="false">IF(O577=0,0,SUM($F$23:F577))</f>
        <v>0</v>
      </c>
    </row>
    <row r="578" s="195" customFormat="true" ht="12.75" hidden="false" customHeight="false" outlineLevel="0" collapsed="false">
      <c r="A578" s="193"/>
      <c r="B578" s="219" t="n">
        <f aca="false">IF(OR(B577=$G$15*12,B577=0),0,B577+1)</f>
        <v>0</v>
      </c>
      <c r="C578" s="220" t="n">
        <f aca="false">IF(B578=0,0,C577-F577)</f>
        <v>0</v>
      </c>
      <c r="D578" s="220" t="n">
        <f aca="false">IF(B578=0,0,$G$17)</f>
        <v>0</v>
      </c>
      <c r="E578" s="220" t="n">
        <f aca="false">IF(B578=0,0,C578*$G$19/100)</f>
        <v>0</v>
      </c>
      <c r="F578" s="220" t="n">
        <f aca="false">IF(B578=0,0,D578-E578)</f>
        <v>0</v>
      </c>
      <c r="G578" s="193"/>
      <c r="H578" s="193"/>
      <c r="I578" s="193"/>
      <c r="J578" s="194"/>
      <c r="K578" s="193"/>
      <c r="L578" s="193"/>
      <c r="O578" s="196" t="n">
        <f aca="false">B578</f>
        <v>0</v>
      </c>
      <c r="P578" s="222" t="n">
        <f aca="false">IF(O578=0,0,SUM($E$23:E578))</f>
        <v>0</v>
      </c>
      <c r="Q578" s="222" t="n">
        <f aca="false">IF(O578=0,0,SUM($F$23:F578))</f>
        <v>0</v>
      </c>
    </row>
    <row r="579" s="195" customFormat="true" ht="12.75" hidden="false" customHeight="false" outlineLevel="0" collapsed="false">
      <c r="A579" s="193"/>
      <c r="B579" s="219" t="n">
        <f aca="false">IF(OR(B578=$G$15*12,B578=0),0,B578+1)</f>
        <v>0</v>
      </c>
      <c r="C579" s="220" t="n">
        <f aca="false">IF(B579=0,0,C578-F578)</f>
        <v>0</v>
      </c>
      <c r="D579" s="220" t="n">
        <f aca="false">IF(B579=0,0,$G$17)</f>
        <v>0</v>
      </c>
      <c r="E579" s="220" t="n">
        <f aca="false">IF(B579=0,0,C579*$G$19/100)</f>
        <v>0</v>
      </c>
      <c r="F579" s="220" t="n">
        <f aca="false">IF(B579=0,0,D579-E579)</f>
        <v>0</v>
      </c>
      <c r="G579" s="193"/>
      <c r="H579" s="193"/>
      <c r="I579" s="193"/>
      <c r="J579" s="194"/>
      <c r="K579" s="193"/>
      <c r="L579" s="193"/>
      <c r="O579" s="196" t="n">
        <f aca="false">B579</f>
        <v>0</v>
      </c>
      <c r="P579" s="222" t="n">
        <f aca="false">IF(O579=0,0,SUM($E$23:E579))</f>
        <v>0</v>
      </c>
      <c r="Q579" s="222" t="n">
        <f aca="false">IF(O579=0,0,SUM($F$23:F579))</f>
        <v>0</v>
      </c>
    </row>
    <row r="580" s="195" customFormat="true" ht="12.75" hidden="false" customHeight="false" outlineLevel="0" collapsed="false">
      <c r="A580" s="193"/>
      <c r="B580" s="219" t="n">
        <f aca="false">IF(OR(B579=$G$15*12,B579=0),0,B579+1)</f>
        <v>0</v>
      </c>
      <c r="C580" s="220" t="n">
        <f aca="false">IF(B580=0,0,C579-F579)</f>
        <v>0</v>
      </c>
      <c r="D580" s="220" t="n">
        <f aca="false">IF(B580=0,0,$G$17)</f>
        <v>0</v>
      </c>
      <c r="E580" s="220" t="n">
        <f aca="false">IF(B580=0,0,C580*$G$19/100)</f>
        <v>0</v>
      </c>
      <c r="F580" s="220" t="n">
        <f aca="false">IF(B580=0,0,D580-E580)</f>
        <v>0</v>
      </c>
      <c r="G580" s="193"/>
      <c r="H580" s="193"/>
      <c r="I580" s="193"/>
      <c r="J580" s="194"/>
      <c r="K580" s="193"/>
      <c r="L580" s="193"/>
      <c r="O580" s="196" t="n">
        <f aca="false">B580</f>
        <v>0</v>
      </c>
      <c r="P580" s="222" t="n">
        <f aca="false">IF(O580=0,0,SUM($E$23:E580))</f>
        <v>0</v>
      </c>
      <c r="Q580" s="222" t="n">
        <f aca="false">IF(O580=0,0,SUM($F$23:F580))</f>
        <v>0</v>
      </c>
    </row>
    <row r="581" s="195" customFormat="true" ht="12.75" hidden="false" customHeight="false" outlineLevel="0" collapsed="false">
      <c r="A581" s="193"/>
      <c r="B581" s="219" t="n">
        <f aca="false">IF(OR(B580=$G$15*12,B580=0),0,B580+1)</f>
        <v>0</v>
      </c>
      <c r="C581" s="220" t="n">
        <f aca="false">IF(B581=0,0,C580-F580)</f>
        <v>0</v>
      </c>
      <c r="D581" s="220" t="n">
        <f aca="false">IF(B581=0,0,$G$17)</f>
        <v>0</v>
      </c>
      <c r="E581" s="220" t="n">
        <f aca="false">IF(B581=0,0,C581*$G$19/100)</f>
        <v>0</v>
      </c>
      <c r="F581" s="220" t="n">
        <f aca="false">IF(B581=0,0,D581-E581)</f>
        <v>0</v>
      </c>
      <c r="G581" s="193"/>
      <c r="H581" s="193"/>
      <c r="I581" s="193"/>
      <c r="J581" s="194"/>
      <c r="K581" s="193"/>
      <c r="L581" s="193"/>
      <c r="O581" s="196" t="n">
        <f aca="false">B581</f>
        <v>0</v>
      </c>
      <c r="P581" s="222" t="n">
        <f aca="false">IF(O581=0,0,SUM($E$23:E581))</f>
        <v>0</v>
      </c>
      <c r="Q581" s="222" t="n">
        <f aca="false">IF(O581=0,0,SUM($F$23:F581))</f>
        <v>0</v>
      </c>
    </row>
    <row r="582" s="195" customFormat="true" ht="12.75" hidden="false" customHeight="false" outlineLevel="0" collapsed="false">
      <c r="A582" s="193"/>
      <c r="B582" s="219" t="n">
        <f aca="false">IF(OR(B581=$G$15*12,B581=0),0,B581+1)</f>
        <v>0</v>
      </c>
      <c r="C582" s="220" t="n">
        <f aca="false">IF(B582=0,0,C581-F581)</f>
        <v>0</v>
      </c>
      <c r="D582" s="220" t="n">
        <f aca="false">IF(B582=0,0,$G$17)</f>
        <v>0</v>
      </c>
      <c r="E582" s="220" t="n">
        <f aca="false">IF(B582=0,0,C582*$G$19/100)</f>
        <v>0</v>
      </c>
      <c r="F582" s="220" t="n">
        <f aca="false">IF(B582=0,0,D582-E582)</f>
        <v>0</v>
      </c>
      <c r="G582" s="193"/>
      <c r="H582" s="193"/>
      <c r="I582" s="193"/>
      <c r="J582" s="194"/>
      <c r="K582" s="193"/>
      <c r="L582" s="193"/>
      <c r="O582" s="196" t="n">
        <f aca="false">B582</f>
        <v>0</v>
      </c>
      <c r="P582" s="222" t="n">
        <f aca="false">IF(O582=0,0,SUM($E$23:E582))</f>
        <v>0</v>
      </c>
      <c r="Q582" s="222" t="n">
        <f aca="false">IF(O582=0,0,SUM($F$23:F582))</f>
        <v>0</v>
      </c>
    </row>
    <row r="583" s="195" customFormat="true" ht="12.75" hidden="false" customHeight="false" outlineLevel="0" collapsed="false">
      <c r="A583" s="193"/>
      <c r="B583" s="219" t="n">
        <f aca="false">IF(OR(B582=$G$15*12,B582=0),0,B582+1)</f>
        <v>0</v>
      </c>
      <c r="C583" s="220" t="n">
        <f aca="false">IF(B583=0,0,C582-F582)</f>
        <v>0</v>
      </c>
      <c r="D583" s="220" t="n">
        <f aca="false">IF(B583=0,0,$G$17)</f>
        <v>0</v>
      </c>
      <c r="E583" s="220" t="n">
        <f aca="false">IF(B583=0,0,C583*$G$19/100)</f>
        <v>0</v>
      </c>
      <c r="F583" s="220" t="n">
        <f aca="false">IF(B583=0,0,D583-E583)</f>
        <v>0</v>
      </c>
      <c r="G583" s="193"/>
      <c r="H583" s="193"/>
      <c r="I583" s="193"/>
      <c r="J583" s="194"/>
      <c r="K583" s="193"/>
      <c r="L583" s="193"/>
      <c r="O583" s="196" t="n">
        <f aca="false">B583</f>
        <v>0</v>
      </c>
      <c r="P583" s="222" t="n">
        <f aca="false">IF(O583=0,0,SUM($E$23:E583))</f>
        <v>0</v>
      </c>
      <c r="Q583" s="222" t="n">
        <f aca="false">IF(O583=0,0,SUM($F$23:F583))</f>
        <v>0</v>
      </c>
    </row>
    <row r="584" s="195" customFormat="true" ht="12.75" hidden="false" customHeight="false" outlineLevel="0" collapsed="false">
      <c r="A584" s="193"/>
      <c r="B584" s="219" t="n">
        <f aca="false">IF(OR(B583=$G$15*12,B583=0),0,B583+1)</f>
        <v>0</v>
      </c>
      <c r="C584" s="220" t="n">
        <f aca="false">IF(B584=0,0,C583-F583)</f>
        <v>0</v>
      </c>
      <c r="D584" s="220" t="n">
        <f aca="false">IF(B584=0,0,$G$17)</f>
        <v>0</v>
      </c>
      <c r="E584" s="220" t="n">
        <f aca="false">IF(B584=0,0,C584*$G$19/100)</f>
        <v>0</v>
      </c>
      <c r="F584" s="220" t="n">
        <f aca="false">IF(B584=0,0,D584-E584)</f>
        <v>0</v>
      </c>
      <c r="G584" s="193"/>
      <c r="H584" s="193"/>
      <c r="I584" s="193"/>
      <c r="J584" s="194"/>
      <c r="K584" s="193"/>
      <c r="L584" s="193"/>
      <c r="O584" s="196" t="n">
        <f aca="false">B584</f>
        <v>0</v>
      </c>
      <c r="P584" s="222" t="n">
        <f aca="false">IF(O584=0,0,SUM($E$23:E584))</f>
        <v>0</v>
      </c>
      <c r="Q584" s="222" t="n">
        <f aca="false">IF(O584=0,0,SUM($F$23:F584))</f>
        <v>0</v>
      </c>
    </row>
    <row r="585" s="195" customFormat="true" ht="12.75" hidden="false" customHeight="false" outlineLevel="0" collapsed="false">
      <c r="A585" s="193"/>
      <c r="B585" s="219" t="n">
        <f aca="false">IF(OR(B584=$G$15*12,B584=0),0,B584+1)</f>
        <v>0</v>
      </c>
      <c r="C585" s="220" t="n">
        <f aca="false">IF(B585=0,0,C584-F584)</f>
        <v>0</v>
      </c>
      <c r="D585" s="220" t="n">
        <f aca="false">IF(B585=0,0,$G$17)</f>
        <v>0</v>
      </c>
      <c r="E585" s="220" t="n">
        <f aca="false">IF(B585=0,0,C585*$G$19/100)</f>
        <v>0</v>
      </c>
      <c r="F585" s="220" t="n">
        <f aca="false">IF(B585=0,0,D585-E585)</f>
        <v>0</v>
      </c>
      <c r="G585" s="193"/>
      <c r="H585" s="193"/>
      <c r="I585" s="193"/>
      <c r="J585" s="194"/>
      <c r="K585" s="193"/>
      <c r="L585" s="193"/>
      <c r="O585" s="196" t="n">
        <f aca="false">B585</f>
        <v>0</v>
      </c>
      <c r="P585" s="222" t="n">
        <f aca="false">IF(O585=0,0,SUM($E$23:E585))</f>
        <v>0</v>
      </c>
      <c r="Q585" s="222" t="n">
        <f aca="false">IF(O585=0,0,SUM($F$23:F585))</f>
        <v>0</v>
      </c>
    </row>
    <row r="586" s="195" customFormat="true" ht="12.75" hidden="false" customHeight="false" outlineLevel="0" collapsed="false">
      <c r="A586" s="193"/>
      <c r="B586" s="219" t="n">
        <f aca="false">IF(OR(B585=$G$15*12,B585=0),0,B585+1)</f>
        <v>0</v>
      </c>
      <c r="C586" s="220" t="n">
        <f aca="false">IF(B586=0,0,C585-F585)</f>
        <v>0</v>
      </c>
      <c r="D586" s="220" t="n">
        <f aca="false">IF(B586=0,0,$G$17)</f>
        <v>0</v>
      </c>
      <c r="E586" s="220" t="n">
        <f aca="false">IF(B586=0,0,C586*$G$19/100)</f>
        <v>0</v>
      </c>
      <c r="F586" s="220" t="n">
        <f aca="false">IF(B586=0,0,D586-E586)</f>
        <v>0</v>
      </c>
      <c r="G586" s="193"/>
      <c r="H586" s="193"/>
      <c r="I586" s="193"/>
      <c r="J586" s="194"/>
      <c r="K586" s="193"/>
      <c r="L586" s="193"/>
      <c r="O586" s="196" t="n">
        <f aca="false">B586</f>
        <v>0</v>
      </c>
      <c r="P586" s="222" t="n">
        <f aca="false">IF(O586=0,0,SUM($E$23:E586))</f>
        <v>0</v>
      </c>
      <c r="Q586" s="222" t="n">
        <f aca="false">IF(O586=0,0,SUM($F$23:F586))</f>
        <v>0</v>
      </c>
    </row>
    <row r="587" s="195" customFormat="true" ht="12.75" hidden="false" customHeight="false" outlineLevel="0" collapsed="false">
      <c r="A587" s="193"/>
      <c r="B587" s="219" t="n">
        <f aca="false">IF(OR(B586=$G$15*12,B586=0),0,B586+1)</f>
        <v>0</v>
      </c>
      <c r="C587" s="220" t="n">
        <f aca="false">IF(B587=0,0,C586-F586)</f>
        <v>0</v>
      </c>
      <c r="D587" s="220" t="n">
        <f aca="false">IF(B587=0,0,$G$17)</f>
        <v>0</v>
      </c>
      <c r="E587" s="220" t="n">
        <f aca="false">IF(B587=0,0,C587*$G$19/100)</f>
        <v>0</v>
      </c>
      <c r="F587" s="220" t="n">
        <f aca="false">IF(B587=0,0,D587-E587)</f>
        <v>0</v>
      </c>
      <c r="G587" s="193"/>
      <c r="H587" s="193"/>
      <c r="I587" s="193"/>
      <c r="J587" s="194"/>
      <c r="K587" s="193"/>
      <c r="L587" s="193"/>
      <c r="O587" s="196" t="n">
        <f aca="false">B587</f>
        <v>0</v>
      </c>
      <c r="P587" s="222" t="n">
        <f aca="false">IF(O587=0,0,SUM($E$23:E587))</f>
        <v>0</v>
      </c>
      <c r="Q587" s="222" t="n">
        <f aca="false">IF(O587=0,0,SUM($F$23:F587))</f>
        <v>0</v>
      </c>
    </row>
    <row r="588" s="195" customFormat="true" ht="12.75" hidden="false" customHeight="false" outlineLevel="0" collapsed="false">
      <c r="A588" s="193"/>
      <c r="B588" s="219" t="n">
        <f aca="false">IF(OR(B587=$G$15*12,B587=0),0,B587+1)</f>
        <v>0</v>
      </c>
      <c r="C588" s="220" t="n">
        <f aca="false">IF(B588=0,0,C587-F587)</f>
        <v>0</v>
      </c>
      <c r="D588" s="220" t="n">
        <f aca="false">IF(B588=0,0,$G$17)</f>
        <v>0</v>
      </c>
      <c r="E588" s="220" t="n">
        <f aca="false">IF(B588=0,0,C588*$G$19/100)</f>
        <v>0</v>
      </c>
      <c r="F588" s="220" t="n">
        <f aca="false">IF(B588=0,0,D588-E588)</f>
        <v>0</v>
      </c>
      <c r="G588" s="193"/>
      <c r="H588" s="193"/>
      <c r="I588" s="193"/>
      <c r="J588" s="194"/>
      <c r="K588" s="193"/>
      <c r="L588" s="193"/>
      <c r="O588" s="196" t="n">
        <f aca="false">B588</f>
        <v>0</v>
      </c>
      <c r="P588" s="222" t="n">
        <f aca="false">IF(O588=0,0,SUM($E$23:E588))</f>
        <v>0</v>
      </c>
      <c r="Q588" s="222" t="n">
        <f aca="false">IF(O588=0,0,SUM($F$23:F588))</f>
        <v>0</v>
      </c>
    </row>
    <row r="589" s="195" customFormat="true" ht="12.75" hidden="false" customHeight="false" outlineLevel="0" collapsed="false">
      <c r="A589" s="193"/>
      <c r="B589" s="219" t="n">
        <f aca="false">IF(OR(B588=$G$15*12,B588=0),0,B588+1)</f>
        <v>0</v>
      </c>
      <c r="C589" s="220" t="n">
        <f aca="false">IF(B589=0,0,C588-F588)</f>
        <v>0</v>
      </c>
      <c r="D589" s="220" t="n">
        <f aca="false">IF(B589=0,0,$G$17)</f>
        <v>0</v>
      </c>
      <c r="E589" s="220" t="n">
        <f aca="false">IF(B589=0,0,C589*$G$19/100)</f>
        <v>0</v>
      </c>
      <c r="F589" s="220" t="n">
        <f aca="false">IF(B589=0,0,D589-E589)</f>
        <v>0</v>
      </c>
      <c r="G589" s="193"/>
      <c r="H589" s="193"/>
      <c r="I589" s="193"/>
      <c r="J589" s="194"/>
      <c r="K589" s="193"/>
      <c r="L589" s="193"/>
      <c r="O589" s="196" t="n">
        <f aca="false">B589</f>
        <v>0</v>
      </c>
      <c r="P589" s="222" t="n">
        <f aca="false">IF(O589=0,0,SUM($E$23:E589))</f>
        <v>0</v>
      </c>
      <c r="Q589" s="222" t="n">
        <f aca="false">IF(O589=0,0,SUM($F$23:F589))</f>
        <v>0</v>
      </c>
    </row>
    <row r="590" s="195" customFormat="true" ht="12.75" hidden="false" customHeight="false" outlineLevel="0" collapsed="false">
      <c r="A590" s="193"/>
      <c r="B590" s="219" t="n">
        <f aca="false">IF(OR(B589=$G$15*12,B589=0),0,B589+1)</f>
        <v>0</v>
      </c>
      <c r="C590" s="220" t="n">
        <f aca="false">IF(B590=0,0,C589-F589)</f>
        <v>0</v>
      </c>
      <c r="D590" s="220" t="n">
        <f aca="false">IF(B590=0,0,$G$17)</f>
        <v>0</v>
      </c>
      <c r="E590" s="220" t="n">
        <f aca="false">IF(B590=0,0,C590*$G$19/100)</f>
        <v>0</v>
      </c>
      <c r="F590" s="220" t="n">
        <f aca="false">IF(B590=0,0,D590-E590)</f>
        <v>0</v>
      </c>
      <c r="G590" s="193"/>
      <c r="H590" s="193"/>
      <c r="I590" s="193"/>
      <c r="J590" s="194"/>
      <c r="K590" s="193"/>
      <c r="L590" s="193"/>
      <c r="O590" s="196" t="n">
        <f aca="false">B590</f>
        <v>0</v>
      </c>
      <c r="P590" s="222" t="n">
        <f aca="false">IF(O590=0,0,SUM($E$23:E590))</f>
        <v>0</v>
      </c>
      <c r="Q590" s="222" t="n">
        <f aca="false">IF(O590=0,0,SUM($F$23:F590))</f>
        <v>0</v>
      </c>
    </row>
    <row r="591" s="195" customFormat="true" ht="12.75" hidden="false" customHeight="false" outlineLevel="0" collapsed="false">
      <c r="A591" s="193"/>
      <c r="B591" s="219" t="n">
        <f aca="false">IF(OR(B590=$G$15*12,B590=0),0,B590+1)</f>
        <v>0</v>
      </c>
      <c r="C591" s="220" t="n">
        <f aca="false">IF(B591=0,0,C590-F590)</f>
        <v>0</v>
      </c>
      <c r="D591" s="220" t="n">
        <f aca="false">IF(B591=0,0,$G$17)</f>
        <v>0</v>
      </c>
      <c r="E591" s="220" t="n">
        <f aca="false">IF(B591=0,0,C591*$G$19/100)</f>
        <v>0</v>
      </c>
      <c r="F591" s="220" t="n">
        <f aca="false">IF(B591=0,0,D591-E591)</f>
        <v>0</v>
      </c>
      <c r="G591" s="193"/>
      <c r="H591" s="193"/>
      <c r="I591" s="193"/>
      <c r="J591" s="194"/>
      <c r="K591" s="193"/>
      <c r="L591" s="193"/>
      <c r="O591" s="196" t="n">
        <f aca="false">B591</f>
        <v>0</v>
      </c>
      <c r="P591" s="222" t="n">
        <f aca="false">IF(O591=0,0,SUM($E$23:E591))</f>
        <v>0</v>
      </c>
      <c r="Q591" s="222" t="n">
        <f aca="false">IF(O591=0,0,SUM($F$23:F591))</f>
        <v>0</v>
      </c>
    </row>
    <row r="592" s="195" customFormat="true" ht="12.75" hidden="false" customHeight="false" outlineLevel="0" collapsed="false">
      <c r="A592" s="193"/>
      <c r="B592" s="219" t="n">
        <f aca="false">IF(OR(B591=$G$15*12,B591=0),0,B591+1)</f>
        <v>0</v>
      </c>
      <c r="C592" s="220" t="n">
        <f aca="false">IF(B592=0,0,C591-F591)</f>
        <v>0</v>
      </c>
      <c r="D592" s="220" t="n">
        <f aca="false">IF(B592=0,0,$G$17)</f>
        <v>0</v>
      </c>
      <c r="E592" s="220" t="n">
        <f aca="false">IF(B592=0,0,C592*$G$19/100)</f>
        <v>0</v>
      </c>
      <c r="F592" s="220" t="n">
        <f aca="false">IF(B592=0,0,D592-E592)</f>
        <v>0</v>
      </c>
      <c r="G592" s="193"/>
      <c r="H592" s="193"/>
      <c r="I592" s="193"/>
      <c r="J592" s="194"/>
      <c r="K592" s="193"/>
      <c r="L592" s="193"/>
      <c r="O592" s="196" t="n">
        <f aca="false">B592</f>
        <v>0</v>
      </c>
      <c r="P592" s="222" t="n">
        <f aca="false">IF(O592=0,0,SUM($E$23:E592))</f>
        <v>0</v>
      </c>
      <c r="Q592" s="222" t="n">
        <f aca="false">IF(O592=0,0,SUM($F$23:F592))</f>
        <v>0</v>
      </c>
    </row>
    <row r="593" s="195" customFormat="true" ht="12.75" hidden="false" customHeight="false" outlineLevel="0" collapsed="false">
      <c r="A593" s="193"/>
      <c r="B593" s="219" t="n">
        <f aca="false">IF(OR(B592=$G$15*12,B592=0),0,B592+1)</f>
        <v>0</v>
      </c>
      <c r="C593" s="220" t="n">
        <f aca="false">IF(B593=0,0,C592-F592)</f>
        <v>0</v>
      </c>
      <c r="D593" s="220" t="n">
        <f aca="false">IF(B593=0,0,$G$17)</f>
        <v>0</v>
      </c>
      <c r="E593" s="220" t="n">
        <f aca="false">IF(B593=0,0,C593*$G$19/100)</f>
        <v>0</v>
      </c>
      <c r="F593" s="220" t="n">
        <f aca="false">IF(B593=0,0,D593-E593)</f>
        <v>0</v>
      </c>
      <c r="G593" s="193"/>
      <c r="H593" s="193"/>
      <c r="I593" s="193"/>
      <c r="J593" s="194"/>
      <c r="K593" s="193"/>
      <c r="L593" s="193"/>
      <c r="O593" s="196" t="n">
        <f aca="false">B593</f>
        <v>0</v>
      </c>
      <c r="P593" s="222" t="n">
        <f aca="false">IF(O593=0,0,SUM($E$23:E593))</f>
        <v>0</v>
      </c>
      <c r="Q593" s="222" t="n">
        <f aca="false">IF(O593=0,0,SUM($F$23:F593))</f>
        <v>0</v>
      </c>
    </row>
    <row r="594" s="195" customFormat="true" ht="12.75" hidden="false" customHeight="false" outlineLevel="0" collapsed="false">
      <c r="A594" s="193"/>
      <c r="B594" s="219" t="n">
        <f aca="false">IF(OR(B593=$G$15*12,B593=0),0,B593+1)</f>
        <v>0</v>
      </c>
      <c r="C594" s="220" t="n">
        <f aca="false">IF(B594=0,0,C593-F593)</f>
        <v>0</v>
      </c>
      <c r="D594" s="220" t="n">
        <f aca="false">IF(B594=0,0,$G$17)</f>
        <v>0</v>
      </c>
      <c r="E594" s="220" t="n">
        <f aca="false">IF(B594=0,0,C594*$G$19/100)</f>
        <v>0</v>
      </c>
      <c r="F594" s="220" t="n">
        <f aca="false">IF(B594=0,0,D594-E594)</f>
        <v>0</v>
      </c>
      <c r="G594" s="193"/>
      <c r="H594" s="193"/>
      <c r="I594" s="193"/>
      <c r="J594" s="194"/>
      <c r="K594" s="193"/>
      <c r="L594" s="193"/>
      <c r="O594" s="196" t="n">
        <f aca="false">B594</f>
        <v>0</v>
      </c>
      <c r="P594" s="222" t="n">
        <f aca="false">IF(O594=0,0,SUM($E$23:E594))</f>
        <v>0</v>
      </c>
      <c r="Q594" s="222" t="n">
        <f aca="false">IF(O594=0,0,SUM($F$23:F594))</f>
        <v>0</v>
      </c>
    </row>
    <row r="595" s="195" customFormat="true" ht="12.75" hidden="false" customHeight="false" outlineLevel="0" collapsed="false">
      <c r="A595" s="193"/>
      <c r="B595" s="219" t="n">
        <f aca="false">IF(OR(B594=$G$15*12,B594=0),0,B594+1)</f>
        <v>0</v>
      </c>
      <c r="C595" s="220" t="n">
        <f aca="false">IF(B595=0,0,C594-F594)</f>
        <v>0</v>
      </c>
      <c r="D595" s="220" t="n">
        <f aca="false">IF(B595=0,0,$G$17)</f>
        <v>0</v>
      </c>
      <c r="E595" s="220" t="n">
        <f aca="false">IF(B595=0,0,C595*$G$19/100)</f>
        <v>0</v>
      </c>
      <c r="F595" s="220" t="n">
        <f aca="false">IF(B595=0,0,D595-E595)</f>
        <v>0</v>
      </c>
      <c r="G595" s="193"/>
      <c r="H595" s="193"/>
      <c r="I595" s="193"/>
      <c r="J595" s="194"/>
      <c r="K595" s="193"/>
      <c r="L595" s="193"/>
      <c r="O595" s="196" t="n">
        <f aca="false">B595</f>
        <v>0</v>
      </c>
      <c r="P595" s="222" t="n">
        <f aca="false">IF(O595=0,0,SUM($E$23:E595))</f>
        <v>0</v>
      </c>
      <c r="Q595" s="222" t="n">
        <f aca="false">IF(O595=0,0,SUM($F$23:F595))</f>
        <v>0</v>
      </c>
    </row>
    <row r="596" s="195" customFormat="true" ht="12.75" hidden="false" customHeight="false" outlineLevel="0" collapsed="false">
      <c r="A596" s="193"/>
      <c r="B596" s="219" t="n">
        <f aca="false">IF(OR(B595=$G$15*12,B595=0),0,B595+1)</f>
        <v>0</v>
      </c>
      <c r="C596" s="220" t="n">
        <f aca="false">IF(B596=0,0,C595-F595)</f>
        <v>0</v>
      </c>
      <c r="D596" s="220" t="n">
        <f aca="false">IF(B596=0,0,$G$17)</f>
        <v>0</v>
      </c>
      <c r="E596" s="220" t="n">
        <f aca="false">IF(B596=0,0,C596*$G$19/100)</f>
        <v>0</v>
      </c>
      <c r="F596" s="220" t="n">
        <f aca="false">IF(B596=0,0,D596-E596)</f>
        <v>0</v>
      </c>
      <c r="G596" s="193"/>
      <c r="H596" s="193"/>
      <c r="I596" s="193"/>
      <c r="J596" s="194"/>
      <c r="K596" s="193"/>
      <c r="L596" s="193"/>
      <c r="O596" s="196" t="n">
        <f aca="false">B596</f>
        <v>0</v>
      </c>
      <c r="P596" s="222" t="n">
        <f aca="false">IF(O596=0,0,SUM($E$23:E596))</f>
        <v>0</v>
      </c>
      <c r="Q596" s="222" t="n">
        <f aca="false">IF(O596=0,0,SUM($F$23:F596))</f>
        <v>0</v>
      </c>
    </row>
    <row r="597" s="195" customFormat="true" ht="12.75" hidden="false" customHeight="false" outlineLevel="0" collapsed="false">
      <c r="A597" s="193"/>
      <c r="B597" s="219" t="n">
        <f aca="false">IF(OR(B596=$G$15*12,B596=0),0,B596+1)</f>
        <v>0</v>
      </c>
      <c r="C597" s="220" t="n">
        <f aca="false">IF(B597=0,0,C596-F596)</f>
        <v>0</v>
      </c>
      <c r="D597" s="220" t="n">
        <f aca="false">IF(B597=0,0,$G$17)</f>
        <v>0</v>
      </c>
      <c r="E597" s="220" t="n">
        <f aca="false">IF(B597=0,0,C597*$G$19/100)</f>
        <v>0</v>
      </c>
      <c r="F597" s="220" t="n">
        <f aca="false">IF(B597=0,0,D597-E597)</f>
        <v>0</v>
      </c>
      <c r="G597" s="193"/>
      <c r="H597" s="193"/>
      <c r="I597" s="193"/>
      <c r="J597" s="194"/>
      <c r="K597" s="193"/>
      <c r="L597" s="193"/>
      <c r="O597" s="196" t="n">
        <f aca="false">B597</f>
        <v>0</v>
      </c>
      <c r="P597" s="222" t="n">
        <f aca="false">IF(O597=0,0,SUM($E$23:E597))</f>
        <v>0</v>
      </c>
      <c r="Q597" s="222" t="n">
        <f aca="false">IF(O597=0,0,SUM($F$23:F597))</f>
        <v>0</v>
      </c>
    </row>
    <row r="598" s="195" customFormat="true" ht="12.75" hidden="false" customHeight="false" outlineLevel="0" collapsed="false">
      <c r="A598" s="193"/>
      <c r="B598" s="219" t="n">
        <f aca="false">IF(OR(B597=$G$15*12,B597=0),0,B597+1)</f>
        <v>0</v>
      </c>
      <c r="C598" s="220" t="n">
        <f aca="false">IF(B598=0,0,C597-F597)</f>
        <v>0</v>
      </c>
      <c r="D598" s="220" t="n">
        <f aca="false">IF(B598=0,0,$G$17)</f>
        <v>0</v>
      </c>
      <c r="E598" s="220" t="n">
        <f aca="false">IF(B598=0,0,C598*$G$19/100)</f>
        <v>0</v>
      </c>
      <c r="F598" s="220" t="n">
        <f aca="false">IF(B598=0,0,D598-E598)</f>
        <v>0</v>
      </c>
      <c r="G598" s="193"/>
      <c r="H598" s="193"/>
      <c r="I598" s="193"/>
      <c r="J598" s="194"/>
      <c r="K598" s="193"/>
      <c r="L598" s="193"/>
      <c r="O598" s="196" t="n">
        <f aca="false">B598</f>
        <v>0</v>
      </c>
      <c r="P598" s="222" t="n">
        <f aca="false">IF(O598=0,0,SUM($E$23:E598))</f>
        <v>0</v>
      </c>
      <c r="Q598" s="222" t="n">
        <f aca="false">IF(O598=0,0,SUM($F$23:F598))</f>
        <v>0</v>
      </c>
    </row>
    <row r="599" s="195" customFormat="true" ht="12.75" hidden="false" customHeight="false" outlineLevel="0" collapsed="false">
      <c r="A599" s="193"/>
      <c r="B599" s="219" t="n">
        <f aca="false">IF(OR(B598=$G$15*12,B598=0),0,B598+1)</f>
        <v>0</v>
      </c>
      <c r="C599" s="220" t="n">
        <f aca="false">IF(B599=0,0,C598-F598)</f>
        <v>0</v>
      </c>
      <c r="D599" s="220" t="n">
        <f aca="false">IF(B599=0,0,$G$17)</f>
        <v>0</v>
      </c>
      <c r="E599" s="220" t="n">
        <f aca="false">IF(B599=0,0,C599*$G$19/100)</f>
        <v>0</v>
      </c>
      <c r="F599" s="220" t="n">
        <f aca="false">IF(B599=0,0,D599-E599)</f>
        <v>0</v>
      </c>
      <c r="G599" s="193"/>
      <c r="H599" s="193"/>
      <c r="I599" s="193"/>
      <c r="J599" s="194"/>
      <c r="K599" s="193"/>
      <c r="L599" s="193"/>
      <c r="O599" s="196" t="n">
        <f aca="false">B599</f>
        <v>0</v>
      </c>
      <c r="P599" s="222" t="n">
        <f aca="false">IF(O599=0,0,SUM($E$23:E599))</f>
        <v>0</v>
      </c>
      <c r="Q599" s="222" t="n">
        <f aca="false">IF(O599=0,0,SUM($F$23:F599))</f>
        <v>0</v>
      </c>
    </row>
    <row r="600" s="195" customFormat="true" ht="12.75" hidden="false" customHeight="false" outlineLevel="0" collapsed="false">
      <c r="A600" s="193"/>
      <c r="B600" s="219" t="n">
        <f aca="false">IF(OR(B599=$G$15*12,B599=0),0,B599+1)</f>
        <v>0</v>
      </c>
      <c r="C600" s="220" t="n">
        <f aca="false">IF(B600=0,0,C599-F599)</f>
        <v>0</v>
      </c>
      <c r="D600" s="220" t="n">
        <f aca="false">IF(B600=0,0,$G$17)</f>
        <v>0</v>
      </c>
      <c r="E600" s="220" t="n">
        <f aca="false">IF(B600=0,0,C600*$G$19/100)</f>
        <v>0</v>
      </c>
      <c r="F600" s="220" t="n">
        <f aca="false">IF(B600=0,0,D600-E600)</f>
        <v>0</v>
      </c>
      <c r="G600" s="193"/>
      <c r="H600" s="193"/>
      <c r="I600" s="193"/>
      <c r="J600" s="194"/>
      <c r="K600" s="193"/>
      <c r="L600" s="193"/>
      <c r="O600" s="196" t="n">
        <f aca="false">B600</f>
        <v>0</v>
      </c>
      <c r="P600" s="222" t="n">
        <f aca="false">IF(O600=0,0,SUM($E$23:E600))</f>
        <v>0</v>
      </c>
      <c r="Q600" s="222" t="n">
        <f aca="false">IF(O600=0,0,SUM($F$23:F600))</f>
        <v>0</v>
      </c>
    </row>
    <row r="601" s="195" customFormat="true" ht="12.75" hidden="false" customHeight="false" outlineLevel="0" collapsed="false">
      <c r="A601" s="193"/>
      <c r="B601" s="219" t="n">
        <f aca="false">IF(OR(B600=$G$15*12,B600=0),0,B600+1)</f>
        <v>0</v>
      </c>
      <c r="C601" s="220" t="n">
        <f aca="false">IF(B601=0,0,C600-F600)</f>
        <v>0</v>
      </c>
      <c r="D601" s="220" t="n">
        <f aca="false">IF(B601=0,0,$G$17)</f>
        <v>0</v>
      </c>
      <c r="E601" s="220" t="n">
        <f aca="false">IF(B601=0,0,C601*$G$19/100)</f>
        <v>0</v>
      </c>
      <c r="F601" s="220" t="n">
        <f aca="false">IF(B601=0,0,D601-E601)</f>
        <v>0</v>
      </c>
      <c r="G601" s="193"/>
      <c r="H601" s="193"/>
      <c r="I601" s="193"/>
      <c r="J601" s="194"/>
      <c r="K601" s="193"/>
      <c r="L601" s="193"/>
      <c r="O601" s="196" t="n">
        <f aca="false">B601</f>
        <v>0</v>
      </c>
      <c r="P601" s="222" t="n">
        <f aca="false">IF(O601=0,0,SUM($E$23:E601))</f>
        <v>0</v>
      </c>
      <c r="Q601" s="222" t="n">
        <f aca="false">IF(O601=0,0,SUM($F$23:F601))</f>
        <v>0</v>
      </c>
    </row>
    <row r="602" s="195" customFormat="true" ht="12.75" hidden="false" customHeight="false" outlineLevel="0" collapsed="false">
      <c r="A602" s="193"/>
      <c r="B602" s="219" t="n">
        <f aca="false">IF(OR(B601=$G$15*12,B601=0),0,B601+1)</f>
        <v>0</v>
      </c>
      <c r="C602" s="220" t="n">
        <f aca="false">IF(B602=0,0,C601-F601)</f>
        <v>0</v>
      </c>
      <c r="D602" s="220" t="n">
        <f aca="false">IF(B602=0,0,$G$17)</f>
        <v>0</v>
      </c>
      <c r="E602" s="220" t="n">
        <f aca="false">IF(B602=0,0,C602*$G$19/100)</f>
        <v>0</v>
      </c>
      <c r="F602" s="220" t="n">
        <f aca="false">IF(B602=0,0,D602-E602)</f>
        <v>0</v>
      </c>
      <c r="G602" s="193"/>
      <c r="H602" s="193"/>
      <c r="I602" s="193"/>
      <c r="J602" s="194"/>
      <c r="K602" s="193"/>
      <c r="L602" s="193"/>
      <c r="O602" s="196" t="n">
        <f aca="false">B602</f>
        <v>0</v>
      </c>
      <c r="P602" s="222" t="n">
        <f aca="false">IF(O602=0,0,SUM($E$23:E602))</f>
        <v>0</v>
      </c>
      <c r="Q602" s="222" t="n">
        <f aca="false">IF(O602=0,0,SUM($F$23:F602))</f>
        <v>0</v>
      </c>
    </row>
    <row r="603" s="195" customFormat="true" ht="12.75" hidden="false" customHeight="false" outlineLevel="0" collapsed="false">
      <c r="A603" s="193"/>
      <c r="B603" s="219" t="n">
        <f aca="false">IF(OR(B602=$G$15*12,B602=0),0,B602+1)</f>
        <v>0</v>
      </c>
      <c r="C603" s="220" t="n">
        <f aca="false">IF(B603=0,0,C602-F602)</f>
        <v>0</v>
      </c>
      <c r="D603" s="220" t="n">
        <f aca="false">IF(B603=0,0,$G$17)</f>
        <v>0</v>
      </c>
      <c r="E603" s="220" t="n">
        <f aca="false">IF(B603=0,0,C603*$G$19/100)</f>
        <v>0</v>
      </c>
      <c r="F603" s="220" t="n">
        <f aca="false">IF(B603=0,0,D603-E603)</f>
        <v>0</v>
      </c>
      <c r="G603" s="193"/>
      <c r="H603" s="193"/>
      <c r="I603" s="193"/>
      <c r="J603" s="194"/>
      <c r="K603" s="193"/>
      <c r="L603" s="193"/>
      <c r="O603" s="196" t="n">
        <f aca="false">B603</f>
        <v>0</v>
      </c>
      <c r="P603" s="222" t="n">
        <f aca="false">IF(O603=0,0,SUM($E$23:E603))</f>
        <v>0</v>
      </c>
      <c r="Q603" s="222" t="n">
        <f aca="false">IF(O603=0,0,SUM($F$23:F603))</f>
        <v>0</v>
      </c>
    </row>
    <row r="604" s="195" customFormat="true" ht="12.75" hidden="false" customHeight="false" outlineLevel="0" collapsed="false">
      <c r="A604" s="193"/>
      <c r="B604" s="219" t="n">
        <f aca="false">IF(OR(B603=$G$15*12,B603=0),0,B603+1)</f>
        <v>0</v>
      </c>
      <c r="C604" s="220" t="n">
        <f aca="false">IF(B604=0,0,C603-F603)</f>
        <v>0</v>
      </c>
      <c r="D604" s="220" t="n">
        <f aca="false">IF(B604=0,0,$G$17)</f>
        <v>0</v>
      </c>
      <c r="E604" s="220" t="n">
        <f aca="false">IF(B604=0,0,C604*$G$19/100)</f>
        <v>0</v>
      </c>
      <c r="F604" s="220" t="n">
        <f aca="false">IF(B604=0,0,D604-E604)</f>
        <v>0</v>
      </c>
      <c r="G604" s="193"/>
      <c r="H604" s="193"/>
      <c r="I604" s="193"/>
      <c r="J604" s="194"/>
      <c r="K604" s="193"/>
      <c r="L604" s="193"/>
      <c r="O604" s="196" t="n">
        <f aca="false">B604</f>
        <v>0</v>
      </c>
      <c r="P604" s="222" t="n">
        <f aca="false">IF(O604=0,0,SUM($E$23:E604))</f>
        <v>0</v>
      </c>
      <c r="Q604" s="222" t="n">
        <f aca="false">IF(O604=0,0,SUM($F$23:F604))</f>
        <v>0</v>
      </c>
    </row>
    <row r="605" s="195" customFormat="true" ht="12.75" hidden="false" customHeight="false" outlineLevel="0" collapsed="false">
      <c r="A605" s="193"/>
      <c r="B605" s="219" t="n">
        <f aca="false">IF(OR(B604=$G$15*12,B604=0),0,B604+1)</f>
        <v>0</v>
      </c>
      <c r="C605" s="220" t="n">
        <f aca="false">IF(B605=0,0,C604-F604)</f>
        <v>0</v>
      </c>
      <c r="D605" s="220" t="n">
        <f aca="false">IF(B605=0,0,$G$17)</f>
        <v>0</v>
      </c>
      <c r="E605" s="220" t="n">
        <f aca="false">IF(B605=0,0,C605*$G$19/100)</f>
        <v>0</v>
      </c>
      <c r="F605" s="220" t="n">
        <f aca="false">IF(B605=0,0,D605-E605)</f>
        <v>0</v>
      </c>
      <c r="G605" s="193"/>
      <c r="H605" s="193"/>
      <c r="I605" s="193"/>
      <c r="J605" s="194"/>
      <c r="K605" s="193"/>
      <c r="L605" s="193"/>
      <c r="O605" s="196" t="n">
        <f aca="false">B605</f>
        <v>0</v>
      </c>
      <c r="P605" s="222" t="n">
        <f aca="false">IF(O605=0,0,SUM($E$23:E605))</f>
        <v>0</v>
      </c>
      <c r="Q605" s="222" t="n">
        <f aca="false">IF(O605=0,0,SUM($F$23:F605))</f>
        <v>0</v>
      </c>
    </row>
    <row r="606" s="195" customFormat="true" ht="12.75" hidden="false" customHeight="false" outlineLevel="0" collapsed="false">
      <c r="A606" s="193"/>
      <c r="B606" s="219" t="n">
        <f aca="false">IF(OR(B605=$G$15*12,B605=0),0,B605+1)</f>
        <v>0</v>
      </c>
      <c r="C606" s="220" t="n">
        <f aca="false">IF(B606=0,0,C605-F605)</f>
        <v>0</v>
      </c>
      <c r="D606" s="220" t="n">
        <f aca="false">IF(B606=0,0,$G$17)</f>
        <v>0</v>
      </c>
      <c r="E606" s="220" t="n">
        <f aca="false">IF(B606=0,0,C606*$G$19/100)</f>
        <v>0</v>
      </c>
      <c r="F606" s="220" t="n">
        <f aca="false">IF(B606=0,0,D606-E606)</f>
        <v>0</v>
      </c>
      <c r="G606" s="193"/>
      <c r="H606" s="193"/>
      <c r="I606" s="193"/>
      <c r="J606" s="194"/>
      <c r="K606" s="193"/>
      <c r="L606" s="193"/>
      <c r="O606" s="196" t="n">
        <f aca="false">B606</f>
        <v>0</v>
      </c>
      <c r="P606" s="222" t="n">
        <f aca="false">IF(O606=0,0,SUM($E$23:E606))</f>
        <v>0</v>
      </c>
      <c r="Q606" s="222" t="n">
        <f aca="false">IF(O606=0,0,SUM($F$23:F606))</f>
        <v>0</v>
      </c>
    </row>
    <row r="607" s="195" customFormat="true" ht="12.75" hidden="false" customHeight="false" outlineLevel="0" collapsed="false">
      <c r="A607" s="193"/>
      <c r="B607" s="219" t="n">
        <f aca="false">IF(OR(B606=$G$15*12,B606=0),0,B606+1)</f>
        <v>0</v>
      </c>
      <c r="C607" s="220" t="n">
        <f aca="false">IF(B607=0,0,C606-F606)</f>
        <v>0</v>
      </c>
      <c r="D607" s="220" t="n">
        <f aca="false">IF(B607=0,0,$G$17)</f>
        <v>0</v>
      </c>
      <c r="E607" s="220" t="n">
        <f aca="false">IF(B607=0,0,C607*$G$19/100)</f>
        <v>0</v>
      </c>
      <c r="F607" s="220" t="n">
        <f aca="false">IF(B607=0,0,D607-E607)</f>
        <v>0</v>
      </c>
      <c r="G607" s="193"/>
      <c r="H607" s="193"/>
      <c r="I607" s="193"/>
      <c r="J607" s="194"/>
      <c r="K607" s="193"/>
      <c r="L607" s="193"/>
      <c r="O607" s="196" t="n">
        <f aca="false">B607</f>
        <v>0</v>
      </c>
      <c r="P607" s="222" t="n">
        <f aca="false">IF(O607=0,0,SUM($E$23:E607))</f>
        <v>0</v>
      </c>
      <c r="Q607" s="222" t="n">
        <f aca="false">IF(O607=0,0,SUM($F$23:F607))</f>
        <v>0</v>
      </c>
    </row>
    <row r="608" s="195" customFormat="true" ht="12.75" hidden="false" customHeight="false" outlineLevel="0" collapsed="false">
      <c r="A608" s="193"/>
      <c r="B608" s="219" t="n">
        <f aca="false">IF(OR(B607=$G$15*12,B607=0),0,B607+1)</f>
        <v>0</v>
      </c>
      <c r="C608" s="220" t="n">
        <f aca="false">IF(B608=0,0,C607-F607)</f>
        <v>0</v>
      </c>
      <c r="D608" s="220" t="n">
        <f aca="false">IF(B608=0,0,$G$17)</f>
        <v>0</v>
      </c>
      <c r="E608" s="220" t="n">
        <f aca="false">IF(B608=0,0,C608*$G$19/100)</f>
        <v>0</v>
      </c>
      <c r="F608" s="220" t="n">
        <f aca="false">IF(B608=0,0,D608-E608)</f>
        <v>0</v>
      </c>
      <c r="G608" s="193"/>
      <c r="H608" s="193"/>
      <c r="I608" s="193"/>
      <c r="J608" s="194"/>
      <c r="K608" s="193"/>
      <c r="L608" s="193"/>
      <c r="O608" s="196" t="n">
        <f aca="false">B608</f>
        <v>0</v>
      </c>
      <c r="P608" s="222" t="n">
        <f aca="false">IF(O608=0,0,SUM($E$23:E608))</f>
        <v>0</v>
      </c>
      <c r="Q608" s="222" t="n">
        <f aca="false">IF(O608=0,0,SUM($F$23:F608))</f>
        <v>0</v>
      </c>
    </row>
    <row r="609" s="195" customFormat="true" ht="12.75" hidden="false" customHeight="false" outlineLevel="0" collapsed="false">
      <c r="A609" s="193"/>
      <c r="B609" s="219" t="n">
        <f aca="false">IF(OR(B608=$G$15*12,B608=0),0,B608+1)</f>
        <v>0</v>
      </c>
      <c r="C609" s="220" t="n">
        <f aca="false">IF(B609=0,0,C608-F608)</f>
        <v>0</v>
      </c>
      <c r="D609" s="220" t="n">
        <f aca="false">IF(B609=0,0,$G$17)</f>
        <v>0</v>
      </c>
      <c r="E609" s="220" t="n">
        <f aca="false">IF(B609=0,0,C609*$G$19/100)</f>
        <v>0</v>
      </c>
      <c r="F609" s="220" t="n">
        <f aca="false">IF(B609=0,0,D609-E609)</f>
        <v>0</v>
      </c>
      <c r="G609" s="193"/>
      <c r="H609" s="193"/>
      <c r="I609" s="193"/>
      <c r="J609" s="194"/>
      <c r="K609" s="193"/>
      <c r="L609" s="193"/>
      <c r="O609" s="196" t="n">
        <f aca="false">B609</f>
        <v>0</v>
      </c>
      <c r="P609" s="222" t="n">
        <f aca="false">IF(O609=0,0,SUM($E$23:E609))</f>
        <v>0</v>
      </c>
      <c r="Q609" s="222" t="n">
        <f aca="false">IF(O609=0,0,SUM($F$23:F609))</f>
        <v>0</v>
      </c>
    </row>
    <row r="610" s="195" customFormat="true" ht="12.75" hidden="false" customHeight="false" outlineLevel="0" collapsed="false">
      <c r="A610" s="193"/>
      <c r="B610" s="219" t="n">
        <f aca="false">IF(OR(B609=$G$15*12,B609=0),0,B609+1)</f>
        <v>0</v>
      </c>
      <c r="C610" s="220" t="n">
        <f aca="false">IF(B610=0,0,C609-F609)</f>
        <v>0</v>
      </c>
      <c r="D610" s="220" t="n">
        <f aca="false">IF(B610=0,0,$G$17)</f>
        <v>0</v>
      </c>
      <c r="E610" s="220" t="n">
        <f aca="false">IF(B610=0,0,C610*$G$19/100)</f>
        <v>0</v>
      </c>
      <c r="F610" s="220" t="n">
        <f aca="false">IF(B610=0,0,D610-E610)</f>
        <v>0</v>
      </c>
      <c r="G610" s="193"/>
      <c r="H610" s="193"/>
      <c r="I610" s="193"/>
      <c r="J610" s="194"/>
      <c r="K610" s="193"/>
      <c r="L610" s="193"/>
      <c r="O610" s="196" t="n">
        <f aca="false">B610</f>
        <v>0</v>
      </c>
      <c r="P610" s="222" t="n">
        <f aca="false">IF(O610=0,0,SUM($E$23:E610))</f>
        <v>0</v>
      </c>
      <c r="Q610" s="222" t="n">
        <f aca="false">IF(O610=0,0,SUM($F$23:F610))</f>
        <v>0</v>
      </c>
    </row>
    <row r="611" s="195" customFormat="true" ht="12.75" hidden="false" customHeight="false" outlineLevel="0" collapsed="false">
      <c r="A611" s="193"/>
      <c r="B611" s="219" t="n">
        <f aca="false">IF(OR(B610=$G$15*12,B610=0),0,B610+1)</f>
        <v>0</v>
      </c>
      <c r="C611" s="220" t="n">
        <f aca="false">IF(B611=0,0,C610-F610)</f>
        <v>0</v>
      </c>
      <c r="D611" s="220" t="n">
        <f aca="false">IF(B611=0,0,$G$17)</f>
        <v>0</v>
      </c>
      <c r="E611" s="220" t="n">
        <f aca="false">IF(B611=0,0,C611*$G$19/100)</f>
        <v>0</v>
      </c>
      <c r="F611" s="220" t="n">
        <f aca="false">IF(B611=0,0,D611-E611)</f>
        <v>0</v>
      </c>
      <c r="G611" s="193"/>
      <c r="H611" s="193"/>
      <c r="I611" s="193"/>
      <c r="J611" s="194"/>
      <c r="K611" s="193"/>
      <c r="L611" s="193"/>
      <c r="O611" s="196" t="n">
        <f aca="false">B611</f>
        <v>0</v>
      </c>
      <c r="P611" s="222" t="n">
        <f aca="false">IF(O611=0,0,SUM($E$23:E611))</f>
        <v>0</v>
      </c>
      <c r="Q611" s="222" t="n">
        <f aca="false">IF(O611=0,0,SUM($F$23:F611))</f>
        <v>0</v>
      </c>
    </row>
    <row r="612" s="195" customFormat="true" ht="12.75" hidden="false" customHeight="false" outlineLevel="0" collapsed="false">
      <c r="A612" s="193"/>
      <c r="B612" s="219" t="n">
        <f aca="false">IF(OR(B611=$G$15*12,B611=0),0,B611+1)</f>
        <v>0</v>
      </c>
      <c r="C612" s="220" t="n">
        <f aca="false">IF(B612=0,0,C611-F611)</f>
        <v>0</v>
      </c>
      <c r="D612" s="220" t="n">
        <f aca="false">IF(B612=0,0,$G$17)</f>
        <v>0</v>
      </c>
      <c r="E612" s="220" t="n">
        <f aca="false">IF(B612=0,0,C612*$G$19/100)</f>
        <v>0</v>
      </c>
      <c r="F612" s="220" t="n">
        <f aca="false">IF(B612=0,0,D612-E612)</f>
        <v>0</v>
      </c>
      <c r="G612" s="193"/>
      <c r="H612" s="193"/>
      <c r="I612" s="193"/>
      <c r="J612" s="194"/>
      <c r="K612" s="193"/>
      <c r="L612" s="193"/>
      <c r="O612" s="196" t="n">
        <f aca="false">B612</f>
        <v>0</v>
      </c>
      <c r="P612" s="222" t="n">
        <f aca="false">IF(O612=0,0,SUM($E$23:E612))</f>
        <v>0</v>
      </c>
      <c r="Q612" s="222" t="n">
        <f aca="false">IF(O612=0,0,SUM($F$23:F612))</f>
        <v>0</v>
      </c>
    </row>
    <row r="613" s="195" customFormat="true" ht="12.75" hidden="false" customHeight="false" outlineLevel="0" collapsed="false">
      <c r="A613" s="193"/>
      <c r="B613" s="219" t="n">
        <f aca="false">IF(OR(B612=$G$15*12,B612=0),0,B612+1)</f>
        <v>0</v>
      </c>
      <c r="C613" s="220" t="n">
        <f aca="false">IF(B613=0,0,C612-F612)</f>
        <v>0</v>
      </c>
      <c r="D613" s="220" t="n">
        <f aca="false">IF(B613=0,0,$G$17)</f>
        <v>0</v>
      </c>
      <c r="E613" s="220" t="n">
        <f aca="false">IF(B613=0,0,C613*$G$19/100)</f>
        <v>0</v>
      </c>
      <c r="F613" s="220" t="n">
        <f aca="false">IF(B613=0,0,D613-E613)</f>
        <v>0</v>
      </c>
      <c r="G613" s="193"/>
      <c r="H613" s="193"/>
      <c r="I613" s="193"/>
      <c r="J613" s="194"/>
      <c r="K613" s="193"/>
      <c r="L613" s="193"/>
      <c r="O613" s="196" t="n">
        <f aca="false">B613</f>
        <v>0</v>
      </c>
      <c r="P613" s="222" t="n">
        <f aca="false">IF(O613=0,0,SUM($E$23:E613))</f>
        <v>0</v>
      </c>
      <c r="Q613" s="222" t="n">
        <f aca="false">IF(O613=0,0,SUM($F$23:F613))</f>
        <v>0</v>
      </c>
    </row>
    <row r="614" s="195" customFormat="true" ht="12.75" hidden="false" customHeight="false" outlineLevel="0" collapsed="false">
      <c r="A614" s="193"/>
      <c r="B614" s="219" t="n">
        <f aca="false">IF(OR(B613=$G$15*12,B613=0),0,B613+1)</f>
        <v>0</v>
      </c>
      <c r="C614" s="220" t="n">
        <f aca="false">IF(B614=0,0,C613-F613)</f>
        <v>0</v>
      </c>
      <c r="D614" s="220" t="n">
        <f aca="false">IF(B614=0,0,$G$17)</f>
        <v>0</v>
      </c>
      <c r="E614" s="220" t="n">
        <f aca="false">IF(B614=0,0,C614*$G$19/100)</f>
        <v>0</v>
      </c>
      <c r="F614" s="220" t="n">
        <f aca="false">IF(B614=0,0,D614-E614)</f>
        <v>0</v>
      </c>
      <c r="G614" s="193"/>
      <c r="H614" s="193"/>
      <c r="I614" s="193"/>
      <c r="J614" s="194"/>
      <c r="K614" s="193"/>
      <c r="L614" s="193"/>
      <c r="O614" s="196" t="n">
        <f aca="false">B614</f>
        <v>0</v>
      </c>
      <c r="P614" s="222" t="n">
        <f aca="false">IF(O614=0,0,SUM($E$23:E614))</f>
        <v>0</v>
      </c>
      <c r="Q614" s="222" t="n">
        <f aca="false">IF(O614=0,0,SUM($F$23:F614))</f>
        <v>0</v>
      </c>
    </row>
    <row r="615" s="195" customFormat="true" ht="12.75" hidden="false" customHeight="false" outlineLevel="0" collapsed="false">
      <c r="A615" s="193"/>
      <c r="B615" s="219" t="n">
        <f aca="false">IF(OR(B614=$G$15*12,B614=0),0,B614+1)</f>
        <v>0</v>
      </c>
      <c r="C615" s="220" t="n">
        <f aca="false">IF(B615=0,0,C614-F614)</f>
        <v>0</v>
      </c>
      <c r="D615" s="220" t="n">
        <f aca="false">IF(B615=0,0,$G$17)</f>
        <v>0</v>
      </c>
      <c r="E615" s="220" t="n">
        <f aca="false">IF(B615=0,0,C615*$G$19/100)</f>
        <v>0</v>
      </c>
      <c r="F615" s="220" t="n">
        <f aca="false">IF(B615=0,0,D615-E615)</f>
        <v>0</v>
      </c>
      <c r="G615" s="193"/>
      <c r="H615" s="193"/>
      <c r="I615" s="193"/>
      <c r="J615" s="194"/>
      <c r="K615" s="193"/>
      <c r="L615" s="193"/>
      <c r="O615" s="196" t="n">
        <f aca="false">B615</f>
        <v>0</v>
      </c>
      <c r="P615" s="222" t="n">
        <f aca="false">IF(O615=0,0,SUM($E$23:E615))</f>
        <v>0</v>
      </c>
      <c r="Q615" s="222" t="n">
        <f aca="false">IF(O615=0,0,SUM($F$23:F615))</f>
        <v>0</v>
      </c>
    </row>
    <row r="616" s="195" customFormat="true" ht="12.75" hidden="false" customHeight="false" outlineLevel="0" collapsed="false">
      <c r="A616" s="193"/>
      <c r="B616" s="219" t="n">
        <f aca="false">IF(OR(B615=$G$15*12,B615=0),0,B615+1)</f>
        <v>0</v>
      </c>
      <c r="C616" s="220" t="n">
        <f aca="false">IF(B616=0,0,C615-F615)</f>
        <v>0</v>
      </c>
      <c r="D616" s="220" t="n">
        <f aca="false">IF(B616=0,0,$G$17)</f>
        <v>0</v>
      </c>
      <c r="E616" s="220" t="n">
        <f aca="false">IF(B616=0,0,C616*$G$19/100)</f>
        <v>0</v>
      </c>
      <c r="F616" s="220" t="n">
        <f aca="false">IF(B616=0,0,D616-E616)</f>
        <v>0</v>
      </c>
      <c r="G616" s="193"/>
      <c r="H616" s="193"/>
      <c r="I616" s="193"/>
      <c r="J616" s="194"/>
      <c r="K616" s="193"/>
      <c r="L616" s="193"/>
      <c r="O616" s="196" t="n">
        <f aca="false">B616</f>
        <v>0</v>
      </c>
      <c r="P616" s="222" t="n">
        <f aca="false">IF(O616=0,0,SUM($E$23:E616))</f>
        <v>0</v>
      </c>
      <c r="Q616" s="222" t="n">
        <f aca="false">IF(O616=0,0,SUM($F$23:F616))</f>
        <v>0</v>
      </c>
    </row>
    <row r="617" s="195" customFormat="true" ht="12.75" hidden="false" customHeight="false" outlineLevel="0" collapsed="false">
      <c r="A617" s="193"/>
      <c r="B617" s="219" t="n">
        <f aca="false">IF(OR(B616=$G$15*12,B616=0),0,B616+1)</f>
        <v>0</v>
      </c>
      <c r="C617" s="220" t="n">
        <f aca="false">IF(B617=0,0,C616-F616)</f>
        <v>0</v>
      </c>
      <c r="D617" s="220" t="n">
        <f aca="false">IF(B617=0,0,$G$17)</f>
        <v>0</v>
      </c>
      <c r="E617" s="220" t="n">
        <f aca="false">IF(B617=0,0,C617*$G$19/100)</f>
        <v>0</v>
      </c>
      <c r="F617" s="220" t="n">
        <f aca="false">IF(B617=0,0,D617-E617)</f>
        <v>0</v>
      </c>
      <c r="G617" s="193"/>
      <c r="H617" s="193"/>
      <c r="I617" s="193"/>
      <c r="J617" s="194"/>
      <c r="K617" s="193"/>
      <c r="L617" s="193"/>
      <c r="O617" s="196" t="n">
        <f aca="false">B617</f>
        <v>0</v>
      </c>
      <c r="P617" s="222" t="n">
        <f aca="false">IF(O617=0,0,SUM($E$23:E617))</f>
        <v>0</v>
      </c>
      <c r="Q617" s="222" t="n">
        <f aca="false">IF(O617=0,0,SUM($F$23:F617))</f>
        <v>0</v>
      </c>
    </row>
    <row r="618" s="195" customFormat="true" ht="12.75" hidden="false" customHeight="false" outlineLevel="0" collapsed="false">
      <c r="A618" s="193"/>
      <c r="B618" s="219" t="n">
        <f aca="false">IF(OR(B617=$G$15*12,B617=0),0,B617+1)</f>
        <v>0</v>
      </c>
      <c r="C618" s="220" t="n">
        <f aca="false">IF(B618=0,0,C617-F617)</f>
        <v>0</v>
      </c>
      <c r="D618" s="220" t="n">
        <f aca="false">IF(B618=0,0,$G$17)</f>
        <v>0</v>
      </c>
      <c r="E618" s="220" t="n">
        <f aca="false">IF(B618=0,0,C618*$G$19/100)</f>
        <v>0</v>
      </c>
      <c r="F618" s="220" t="n">
        <f aca="false">IF(B618=0,0,D618-E618)</f>
        <v>0</v>
      </c>
      <c r="G618" s="193"/>
      <c r="H618" s="193"/>
      <c r="I618" s="193"/>
      <c r="J618" s="194"/>
      <c r="K618" s="193"/>
      <c r="L618" s="193"/>
      <c r="O618" s="196" t="n">
        <f aca="false">B618</f>
        <v>0</v>
      </c>
      <c r="P618" s="222" t="n">
        <f aca="false">IF(O618=0,0,SUM($E$23:E618))</f>
        <v>0</v>
      </c>
      <c r="Q618" s="222" t="n">
        <f aca="false">IF(O618=0,0,SUM($F$23:F618))</f>
        <v>0</v>
      </c>
    </row>
    <row r="619" s="195" customFormat="true" ht="12.75" hidden="false" customHeight="false" outlineLevel="0" collapsed="false">
      <c r="A619" s="193"/>
      <c r="B619" s="219" t="n">
        <f aca="false">IF(OR(B618=$G$15*12,B618=0),0,B618+1)</f>
        <v>0</v>
      </c>
      <c r="C619" s="220" t="n">
        <f aca="false">IF(B619=0,0,C618-F618)</f>
        <v>0</v>
      </c>
      <c r="D619" s="220" t="n">
        <f aca="false">IF(B619=0,0,$G$17)</f>
        <v>0</v>
      </c>
      <c r="E619" s="220" t="n">
        <f aca="false">IF(B619=0,0,C619*$G$19/100)</f>
        <v>0</v>
      </c>
      <c r="F619" s="220" t="n">
        <f aca="false">IF(B619=0,0,D619-E619)</f>
        <v>0</v>
      </c>
      <c r="G619" s="193"/>
      <c r="H619" s="193"/>
      <c r="I619" s="193"/>
      <c r="J619" s="194"/>
      <c r="K619" s="193"/>
      <c r="L619" s="193"/>
      <c r="O619" s="196" t="n">
        <f aca="false">B619</f>
        <v>0</v>
      </c>
      <c r="P619" s="222" t="n">
        <f aca="false">IF(O619=0,0,SUM($E$23:E619))</f>
        <v>0</v>
      </c>
      <c r="Q619" s="222" t="n">
        <f aca="false">IF(O619=0,0,SUM($F$23:F619))</f>
        <v>0</v>
      </c>
    </row>
    <row r="620" s="195" customFormat="true" ht="12.75" hidden="false" customHeight="false" outlineLevel="0" collapsed="false">
      <c r="A620" s="193"/>
      <c r="B620" s="219" t="n">
        <f aca="false">IF(OR(B619=$G$15*12,B619=0),0,B619+1)</f>
        <v>0</v>
      </c>
      <c r="C620" s="220" t="n">
        <f aca="false">IF(B620=0,0,C619-F619)</f>
        <v>0</v>
      </c>
      <c r="D620" s="220" t="n">
        <f aca="false">IF(B620=0,0,$G$17)</f>
        <v>0</v>
      </c>
      <c r="E620" s="220" t="n">
        <f aca="false">IF(B620=0,0,C620*$G$19/100)</f>
        <v>0</v>
      </c>
      <c r="F620" s="220" t="n">
        <f aca="false">IF(B620=0,0,D620-E620)</f>
        <v>0</v>
      </c>
      <c r="G620" s="193"/>
      <c r="H620" s="193"/>
      <c r="I620" s="193"/>
      <c r="J620" s="194"/>
      <c r="K620" s="193"/>
      <c r="L620" s="193"/>
      <c r="O620" s="196" t="n">
        <f aca="false">B620</f>
        <v>0</v>
      </c>
      <c r="P620" s="222" t="n">
        <f aca="false">IF(O620=0,0,SUM($E$23:E620))</f>
        <v>0</v>
      </c>
      <c r="Q620" s="222" t="n">
        <f aca="false">IF(O620=0,0,SUM($F$23:F620))</f>
        <v>0</v>
      </c>
    </row>
    <row r="621" s="195" customFormat="true" ht="12.75" hidden="false" customHeight="false" outlineLevel="0" collapsed="false">
      <c r="A621" s="193"/>
      <c r="B621" s="219" t="n">
        <f aca="false">IF(OR(B620=$G$15*12,B620=0),0,B620+1)</f>
        <v>0</v>
      </c>
      <c r="C621" s="220" t="n">
        <f aca="false">IF(B621=0,0,C620-F620)</f>
        <v>0</v>
      </c>
      <c r="D621" s="220" t="n">
        <f aca="false">IF(B621=0,0,$G$17)</f>
        <v>0</v>
      </c>
      <c r="E621" s="220" t="n">
        <f aca="false">IF(B621=0,0,C621*$G$19/100)</f>
        <v>0</v>
      </c>
      <c r="F621" s="220" t="n">
        <f aca="false">IF(B621=0,0,D621-E621)</f>
        <v>0</v>
      </c>
      <c r="G621" s="193"/>
      <c r="H621" s="193"/>
      <c r="I621" s="193"/>
      <c r="J621" s="194"/>
      <c r="K621" s="193"/>
      <c r="L621" s="193"/>
      <c r="O621" s="196" t="n">
        <f aca="false">B621</f>
        <v>0</v>
      </c>
      <c r="P621" s="222" t="n">
        <f aca="false">IF(O621=0,0,SUM($E$23:E621))</f>
        <v>0</v>
      </c>
      <c r="Q621" s="222" t="n">
        <f aca="false">IF(O621=0,0,SUM($F$23:F621))</f>
        <v>0</v>
      </c>
    </row>
    <row r="622" s="195" customFormat="true" ht="12.75" hidden="false" customHeight="false" outlineLevel="0" collapsed="false">
      <c r="A622" s="193"/>
      <c r="B622" s="219" t="n">
        <f aca="false">IF(OR(B621=$G$15*12,B621=0),0,B621+1)</f>
        <v>0</v>
      </c>
      <c r="C622" s="220" t="n">
        <f aca="false">IF(B622=0,0,C621-F621)</f>
        <v>0</v>
      </c>
      <c r="D622" s="220" t="n">
        <f aca="false">IF(B622=0,0,$G$17)</f>
        <v>0</v>
      </c>
      <c r="E622" s="220" t="n">
        <f aca="false">IF(B622=0,0,C622*$G$19/100)</f>
        <v>0</v>
      </c>
      <c r="F622" s="220" t="n">
        <f aca="false">IF(B622=0,0,D622-E622)</f>
        <v>0</v>
      </c>
      <c r="G622" s="193"/>
      <c r="H622" s="193"/>
      <c r="I622" s="193"/>
      <c r="J622" s="194"/>
      <c r="K622" s="193"/>
      <c r="L622" s="193"/>
      <c r="O622" s="196" t="n">
        <f aca="false">B622</f>
        <v>0</v>
      </c>
      <c r="P622" s="222" t="n">
        <f aca="false">IF(O622=0,0,SUM($E$23:E622))</f>
        <v>0</v>
      </c>
      <c r="Q622" s="222" t="n">
        <f aca="false">IF(O622=0,0,SUM($F$23:F622))</f>
        <v>0</v>
      </c>
    </row>
    <row r="623" s="195" customFormat="true" ht="12.75" hidden="false" customHeight="false" outlineLevel="0" collapsed="false">
      <c r="A623" s="193"/>
      <c r="B623" s="193"/>
      <c r="C623" s="221"/>
      <c r="D623" s="221"/>
      <c r="E623" s="221"/>
      <c r="F623" s="221"/>
      <c r="G623" s="193"/>
      <c r="H623" s="193"/>
      <c r="I623" s="193"/>
      <c r="J623" s="194"/>
      <c r="K623" s="193"/>
      <c r="L623" s="193"/>
      <c r="O623" s="196" t="n">
        <v>0</v>
      </c>
      <c r="P623" s="222" t="n">
        <v>0</v>
      </c>
      <c r="Q623" s="222" t="n">
        <v>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2019-11-08T13:39:23Z</dcterms:created>
  <dc:creator/>
  <dc:description/>
  <dc:language>es-ES</dc:language>
  <cp:lastModifiedBy/>
  <dcterms:modified xsi:type="dcterms:W3CDTF">2021-05-12T20:44:45Z</dcterms:modified>
  <cp:revision>1</cp:revision>
  <dc:subject/>
  <dc:title/>
</cp:coreProperties>
</file>